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3">'部门财政拨款收支预算总表02-1'!$1:$6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部门政府性基金预算支出预算表06!$1:$6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<sst xmlns="http://schemas.openxmlformats.org/spreadsheetml/2006/main" count="717" uniqueCount="347">
  <si>
    <t>预算01-1表</t>
  </si>
  <si>
    <t>2026年部门财务收支预算总表</t>
  </si>
  <si>
    <t>单位：元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</si>
  <si>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</si>
  <si>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</si>
  <si>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</si>
  <si>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</si>
  <si>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</si>
  <si>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</si>
  <si>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</si>
  <si>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</si>
  <si>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</si>
  <si>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</si>
  <si>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</si>
  <si>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</si>
  <si>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</si>
  <si>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</si>
  <si>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</si>
  <si>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</si>
  <si>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</si>
  <si>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</si>
  <si>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</si>
  <si>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 xml:space="preserve"> 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</si>
  <si>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</si>
  <si>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</si>
  <si>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</si>
  <si>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</si>
  <si>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</si>
  <si>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</si>
  <si>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</si>
  <si>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</si>
  <si>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</si>
  <si>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</si>
  <si>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</si>
  <si>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</si>
  <si>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</si>
  <si>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</si>
  <si>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</si>
  <si>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</si>
  <si>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</si>
  <si>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</si>
  <si>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</si>
  <si>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</si>
  <si>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</si>
  <si>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</si>
  <si>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</si>
  <si>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宁蒗彝族自治县红十字会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</si>
  <si>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</si>
  <si>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</si>
  <si>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</si>
  <si>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</si>
  <si>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</si>
  <si>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</si>
  <si>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</si>
  <si>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</si>
  <si>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</si>
  <si>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</si>
  <si>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</si>
  <si>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</si>
  <si>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</si>
  <si>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</si>
  <si>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20129</t>
  </si>
  <si>
    <t>群众团体事务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</si>
  <si>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</si>
  <si>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</si>
  <si>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</si>
  <si>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</si>
  <si>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</si>
  <si>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</si>
  <si>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</si>
  <si>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</si>
  <si>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</si>
  <si>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</si>
  <si>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</si>
  <si>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</si>
  <si>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</si>
  <si>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</si>
  <si>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</si>
  <si>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</si>
  <si>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</si>
  <si>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</si>
  <si>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</si>
  <si>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</si>
  <si>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</si>
  <si>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</si>
  <si>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</si>
  <si>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</si>
  <si>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</si>
  <si>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</si>
  <si>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</si>
  <si>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</si>
  <si>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</si>
  <si>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</si>
  <si>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</si>
  <si>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</si>
  <si>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</si>
  <si>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</si>
  <si>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</si>
  <si>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</si>
  <si>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</si>
  <si>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</si>
  <si>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</si>
  <si>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</si>
  <si>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</si>
  <si>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</si>
  <si>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</si>
  <si>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</si>
  <si>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</si>
  <si>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</si>
  <si>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</si>
  <si>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</si>
  <si>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</si>
  <si>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</si>
  <si>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</si>
  <si>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</si>
  <si>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</si>
  <si>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</si>
  <si>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</si>
  <si>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</si>
  <si>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</si>
  <si>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</si>
  <si>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</si>
  <si>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</si>
  <si>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</si>
  <si>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</si>
  <si>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</si>
  <si>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</si>
  <si>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</si>
  <si>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</si>
  <si>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</si>
  <si>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</si>
  <si>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</si>
  <si>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</si>
  <si>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</si>
  <si>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</si>
  <si>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</si>
  <si>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</si>
  <si>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</si>
  <si>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</si>
  <si>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</si>
  <si>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</si>
  <si>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</si>
  <si>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</si>
  <si>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530724210000000015633</t>
  </si>
  <si>
    <t>行政人员支出工资</t>
  </si>
  <si>
    <t>30101</t>
  </si>
  <si>
    <t>基本工资</t>
  </si>
  <si>
    <t>30102</t>
  </si>
  <si>
    <t>津贴补贴</t>
  </si>
  <si>
    <t>530724231100001550565</t>
  </si>
  <si>
    <t>行政人员绩效奖励</t>
  </si>
  <si>
    <t>30103</t>
  </si>
  <si>
    <t>奖金</t>
  </si>
  <si>
    <t>530724210000000015634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</si>
  <si>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</si>
  <si>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</si>
  <si>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</si>
  <si>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</si>
  <si>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</si>
  <si>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</si>
  <si>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</si>
  <si>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</si>
  <si>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</si>
  <si>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530724241100002259971</t>
  </si>
  <si>
    <t>失业保险</t>
  </si>
  <si>
    <t>530724210000000015635</t>
  </si>
  <si>
    <t>30113</t>
  </si>
  <si>
    <t>530724221100000619249</t>
  </si>
  <si>
    <t>一般公用经费</t>
  </si>
  <si>
    <t>30205</t>
  </si>
  <si>
    <t>水费</t>
  </si>
  <si>
    <t>30211</t>
  </si>
  <si>
    <t>差旅费</t>
  </si>
  <si>
    <t>530724251100003810158</t>
  </si>
  <si>
    <t>一般公用经费公务接待费</t>
  </si>
  <si>
    <t>30217</t>
  </si>
  <si>
    <t>30239</t>
  </si>
  <si>
    <t>其他交通费用</t>
  </si>
  <si>
    <t>30299</t>
  </si>
  <si>
    <t>其他商品和服务支出</t>
  </si>
  <si>
    <t>530724210000000015638</t>
  </si>
  <si>
    <t>工会经费</t>
  </si>
  <si>
    <t>30228</t>
  </si>
  <si>
    <t>530724210000000015637</t>
  </si>
  <si>
    <t>行政人员公务交通补贴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</si>
  <si>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</si>
  <si>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</si>
  <si>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</si>
  <si>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</si>
  <si>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</si>
  <si>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</si>
  <si>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</si>
  <si>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</si>
  <si>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注：宁蒗彝族自治县红十字会2026年没有部门项目资金支出预算，故《2026年部门项目支出预算表》无数据。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</si>
  <si>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</si>
  <si>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</si>
  <si>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</si>
  <si>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</si>
  <si>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</si>
  <si>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</si>
  <si>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</si>
  <si>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</si>
  <si>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</si>
  <si>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</si>
  <si>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</si>
  <si>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</si>
  <si>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注：宁蒗彝族自治县红十字会2026年没有部门项目支出绩效目标，故《2026年部门项目支出绩效目标表》无数据。</t>
  </si>
  <si>
    <t>预算06表</t>
  </si>
  <si>
    <t>2026年政府性基金预算支出预算表</t>
  </si>
  <si>
    <t>政府性基金预算支出预算表</t>
  </si>
  <si>
    <t>单位名称：玉龙纳西族自治县财政局</t>
  </si>
  <si>
    <t>本年政府性基金预算支出</t>
  </si>
  <si>
    <t>注：宁蒗彝族自治县红十字会2026年没有部门政府性基金预算支出，故《2026年部门政府性基金预算支出预算表》无数据。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</si>
  <si>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</si>
  <si>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</si>
  <si>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</si>
  <si>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</si>
  <si>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</si>
  <si>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</si>
  <si>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</si>
  <si>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</si>
  <si>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</si>
  <si>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</si>
  <si>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</si>
  <si>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注：宁蒗彝族自治县红十字会2026年没有部门政府采购预算，故《2026年部门政府采购预算表》无数据。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</si>
  <si>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</si>
  <si>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</si>
  <si>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</si>
  <si>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</si>
  <si>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</si>
  <si>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</si>
  <si>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</si>
  <si>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</si>
  <si>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</si>
  <si>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注：宁蒗彝族自治县红十字会2026年没有部门政府购买服务，故《2026年部门政府购买服务预算表》无数据。</t>
  </si>
  <si>
    <t>预算09-1表</t>
  </si>
  <si>
    <t>2026年对下转移支付预算表</t>
  </si>
  <si>
    <t>单位名称（项目）</t>
  </si>
  <si>
    <t>地区</t>
  </si>
  <si>
    <t>政府性基金</t>
  </si>
  <si>
    <t>注：宁蒗彝族自治县红十字会2026年没有对下转移支付预算资金，故《2026年对下转移支付预算表》无数据。</t>
  </si>
  <si>
    <t>预算09-2表</t>
  </si>
  <si>
    <t>2026年对下转移支付绩效目标表</t>
  </si>
  <si>
    <t>注：宁蒗彝族自治县红十字会2026年没有对下转移支付绩效目标，故《2026年对下转移支付绩效目标表》无数据。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</si>
  <si>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</si>
  <si>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</si>
  <si>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</si>
  <si>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</si>
  <si>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</si>
  <si>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</si>
  <si>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</si>
  <si>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</si>
  <si>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</si>
  <si>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注：宁蒗彝族自治县红十字会2026年没有新增资产配置，故《2026年新增资产配置表》无数据。</t>
  </si>
  <si>
    <t>预算11表</t>
  </si>
  <si>
    <t>2026年上级补助项目支出预算表</t>
  </si>
  <si>
    <t>上级补助</t>
  </si>
  <si>
    <t>注：宁蒗彝族自治县红十字会2026年没有上级补助项目支出，故《2026年上级补助项目支出预算表》无数据。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</si>
  <si>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</si>
  <si>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</si>
  <si>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</si>
  <si>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</si>
  <si>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</si>
  <si>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</si>
  <si>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注：宁蒗彝族自治县红十字会2026年没有部门项目中期规划预算，故《2026年部门项目中期规划预算表》无数据。</t>
  </si>
  <si>
    <t>2026年部门整体支出绩效目标表</t>
  </si>
  <si>
    <t>部门名称</t>
  </si>
  <si>
    <t>内容</t>
  </si>
  <si>
    <t>说明</t>
  </si>
  <si>
    <t>部门总体目标</t>
  </si>
  <si>
    <t>部门职责</t>
  </si>
  <si>
    <t xml:space="preserve">宣传和贯彻执行《中华人民共和国红十字会法》《中国红十字章程》《中华人民共和国红十字标志使用办法》《云南省红十字会条例》；开展救灾准备工作；开展卫生救护和防病知识的宣传和普及；开展人道领域内的社会服务及社区红十字服务工作，组织会员、支援工作者在社区开展社会服务、宣传培训、募捐救助活动；推动遗体、器官捐献工作，开展捐献造血干细胞的宣传动员、组织工作，协助县、乡人民政府推动无偿献血的工作；开展预防控制艾滋病宣传和健康教育、关心爱护艾滋病的感染者、患者的救助工作，并开展其他人道救助工作；开展有益于青少年身心健康的红十字青少年活动；兴办符合红十字会宗旨的社会福利事业，依法开展募捐活动，在公共场所设置红十字募捐箱并进行管理，依照法律法规处理募捐款物；参加国际人道主义救援工作，开展与国际红十字组织、各国红十字会、红新月会及其他国际组织的交流与合作；向会员代表大会负责并报告工作，接受其监督，完成监事会的监督检查。						
</t>
  </si>
  <si>
    <t>根据三定方案归纳</t>
  </si>
  <si>
    <t>总体绩效目标
（2026—2028年期间）</t>
  </si>
  <si>
    <r>
      <t>开展救灾准备工作；开展卫生救护和防病知识的宣传和普及；开展人道领域内的社会服务及社区红十字服务工作，组织会员、支援工作者在社区开展社会服务、宣传培训、募捐救助活动；推动遗体、器官捐献工作，开展捐献造血干细胞的宣传动员、组织工作，协助县、乡人民政府推动无偿献血的工作；开展预防控制艾滋病宣传和健康教育、关心爱护艾滋病的感染者、患者的救助工作，并开展其他人道救助工作；开展有益于青少年身心健康的红十字青少年活动；兴办符合红十字会宗旨的社会福利事业，依法开展募捐活动，在公共场所设置红十字募捐箱并进行管理，依照法律法规处理募捐款物；参加国际人道主义救援工作，开展与国际红十字组织、各国红十字会、红新月会及其他国际组织的交流与合作；向会员代表大会负责并报告工作，接受其监督，完成监事会的监督检查工作。</t>
    </r>
    <r>
      <rPr>
        <sz val="9"/>
        <color rgb="FF000000"/>
        <rFont val="Arial"/>
        <charset val="134"/>
      </rPr>
      <t xml:space="preserve">						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Arial"/>
        <charset val="134"/>
      </rPr>
      <t xml:space="preserve">					</t>
    </r>
    <r>
      <rPr>
        <sz val="9"/>
        <color rgb="FF000000"/>
        <rFont val="宋体"/>
        <charset val="134"/>
      </rPr>
      <t xml:space="preserve">
</t>
    </r>
  </si>
  <si>
    <t>根据部门职责，中长期规划，各级党委，各级政府要求归纳</t>
  </si>
  <si>
    <t>部门年度目标</t>
  </si>
  <si>
    <t>预算年度（2028年）
绩效目标</t>
  </si>
  <si>
    <t>1、争取救助贫困生30人，大病救助20人；2、政策宣传单发放数量4400份；3、造血干细胞采集44份；4、募集资金20000元，5、建立红十字会组织2个；6、新增红十字会特色志愿服务队1支；7、发展个人会员220人；8、发展注册志愿者50人；9、人体器官捐献登记100人；10、培训持证红十字救护员440人；11、普及应急救护知识10000人次；12、适龄儿童先天性心血管病筛查2000人次；13、县委、县政府交办的其他事项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</si>
  <si>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</si>
  <si>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</si>
  <si>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</si>
  <si>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</si>
  <si>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</si>
  <si>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</si>
  <si>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</si>
  <si>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</si>
  <si>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</si>
  <si>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 xml:space="preserve">1、争取救助贫困生30人，大病救助20人；2、政策宣传单发放数量4400份；3、造血干细胞采集44份；4、募集资金20000元，5、建立红十字会组织2个；6、新增红十字会特色志愿服务队1支；7、发展个人会员220人；8、发展注册志愿者50人；9、人体器官捐献登记100人；10、培训持证红十字救护员440人；11、普及应急救护知识10000人次；12、适龄儿童先天性心血管病筛查2000人次；13、县委、县政府交办的其他事项。						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</si>
  <si>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</si>
  <si>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</si>
  <si>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</si>
  <si>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</si>
  <si>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</si>
  <si>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</si>
  <si>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</si>
  <si>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救助对象人数</t>
  </si>
  <si>
    <t>&gt;=</t>
  </si>
  <si>
    <t>50</t>
  </si>
  <si>
    <t>人</t>
  </si>
  <si>
    <t>定量指标</t>
  </si>
  <si>
    <t>完成救助目标为10分，未完成10人依次扣减1分。</t>
  </si>
  <si>
    <t>反映应保尽保、应救尽救对象的人数（人次）情况。</t>
  </si>
  <si>
    <t>根据单位绩效管理办法规定</t>
  </si>
  <si>
    <t>政策宣传单发放数量</t>
  </si>
  <si>
    <t>4500</t>
  </si>
  <si>
    <t>份</t>
  </si>
  <si>
    <t>完成预定发放数量为10分，未完成200份依次扣减1分。</t>
  </si>
  <si>
    <t>反映补助政策宣传单的发放数量情况。</t>
  </si>
  <si>
    <t>质量指标</t>
  </si>
  <si>
    <t>救助对象认定准确率</t>
  </si>
  <si>
    <t>=</t>
  </si>
  <si>
    <t>100</t>
  </si>
  <si>
    <t>%</t>
  </si>
  <si>
    <t>救助对象认定准确率≥90%得10分，在90%—80%（含）之间得8分，在80%—70%（含）之间得5分，＜70%不得分。</t>
  </si>
  <si>
    <t>反映救助对象认定的准确情况。
救助对象认定准确率=抽检符合标准的救助对象数/抽检实际救助对象数*100%</t>
  </si>
  <si>
    <t>救助标准执行合规率</t>
  </si>
  <si>
    <t>救助标准合规率≥90%得10分，在90%—80%（含）之间得8分，在80%—70%（含）之间得5分，＜70%不得分。</t>
  </si>
  <si>
    <t>反映救助按标准执行的情况。
救助标准执行合规率=按照救助标准核定发放的资金额/发放资金总额*100%</t>
  </si>
  <si>
    <t>救助资金社会化发放率</t>
  </si>
  <si>
    <t>救助资金社会化发放率≥90%得10分，在90%—80%（含）之间得8分，在80%—70%（含）之间得5分，＜70%不得分</t>
  </si>
  <si>
    <t>反映救助资金社会化发放的比例情况。
救助资金社会化发放率=采用社会化发放的救助资金额/发放救助资金总额*100%</t>
  </si>
  <si>
    <t>救助事项公示度</t>
  </si>
  <si>
    <t>以100%为标准。救助事项公示度≥100%得5分，否则不得分。</t>
  </si>
  <si>
    <t>反映救助事项在特定办事大厅、官网、媒体或其他渠道按规定进行公示的情况。
救助事项公示度=按规定公布事项数/按规定应公布事项数*100%</t>
  </si>
  <si>
    <t>时效指标</t>
  </si>
  <si>
    <t>救助发放及时率</t>
  </si>
  <si>
    <t>救助发放及时率=100%得5分，否则不得分。</t>
  </si>
  <si>
    <t>反映发放单位及时发放救助资金的情况。
救助发放及时率=时限内发放救助资金额/应发放救助资金额*100%</t>
  </si>
  <si>
    <t>转办督办时限</t>
  </si>
  <si>
    <t>&lt;=</t>
  </si>
  <si>
    <t>小时</t>
  </si>
  <si>
    <t>转办督办时限≦5小时得5分，否则不得分。</t>
  </si>
  <si>
    <t>反映接到相关投诉等报告的转办督办时限情况。</t>
  </si>
  <si>
    <t>效益指标</t>
  </si>
  <si>
    <t>社会效益</t>
  </si>
  <si>
    <t>政策知晓率</t>
  </si>
  <si>
    <t>政策知晓率≥90%得5分，在90%—80%（含）之间得8分，在80%—70%（含）之间得5分，＜70%不得分。</t>
  </si>
  <si>
    <t>反映救助政策的宣传效果情况。
政策知晓率=调查中救助政策知晓人数/调查总人数*100%</t>
  </si>
  <si>
    <t>生活状况改善</t>
  </si>
  <si>
    <t>生活状况改善率= 100%得10分，否则不得分。</t>
  </si>
  <si>
    <t>反映救助促进受助对象生活状况的改善情况。</t>
  </si>
  <si>
    <t>满意度指标</t>
  </si>
  <si>
    <t>服务对象满意度</t>
  </si>
  <si>
    <t>救助对象满意度</t>
  </si>
  <si>
    <t>满意度=100%（含）以上计10分；
85%（含）-95%，计8分；
75%（含）-85%，计5分；
95%（含）以上计10分；
85%（含）-95%，计8分；
75%（含）-8</t>
  </si>
  <si>
    <t>反映获救助对象的满意程度。
救助对象满意度=调查中满意和较满意的获救助人员数/调查总人数*100%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</si>
</sst>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);[Red]\(0.00\)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26"/>
      <color rgb="FF000000"/>
      <name val="宋体"/>
      <charset val="134"/>
    </font>
    <font>
      <sz val="26"/>
      <color theme="1"/>
      <name val="Microsoft Sans Serif"/>
      <charset val="134"/>
    </font>
    <font>
      <b/>
      <sz val="23"/>
      <color rgb="FF000000"/>
      <name val="宋体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0"/>
      <color theme="1"/>
      <name val="华文中宋"/>
      <charset val="134"/>
    </font>
    <font>
      <b/>
      <sz val="18"/>
      <color theme="1"/>
      <name val="华文中宋"/>
      <charset val="134"/>
    </font>
    <font>
      <sz val="12"/>
      <color theme="1"/>
      <name val="宋体"/>
      <charset val="134"/>
    </font>
    <font>
      <sz val="16"/>
      <color theme="1"/>
      <name val="Times New Roman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4">
      <alignment horizontal="right" vertical="center"/>
    </xf>
    <xf numFmtId="49" fontId="41" fillId="0" borderId="4">
      <alignment horizontal="left" vertical="center" wrapText="1"/>
    </xf>
    <xf numFmtId="176" fontId="41" fillId="0" borderId="4">
      <alignment horizontal="right" vertical="center"/>
    </xf>
    <xf numFmtId="177" fontId="41" fillId="0" borderId="4">
      <alignment horizontal="right" vertical="center"/>
    </xf>
    <xf numFmtId="178" fontId="41" fillId="0" borderId="4">
      <alignment horizontal="right" vertical="center"/>
    </xf>
    <xf numFmtId="179" fontId="41" fillId="0" borderId="4">
      <alignment horizontal="right" vertical="center"/>
    </xf>
    <xf numFmtId="10" fontId="41" fillId="0" borderId="4">
      <alignment horizontal="right" vertical="center"/>
    </xf>
    <xf numFmtId="180" fontId="41" fillId="0" borderId="4">
      <alignment horizontal="right" vertical="center"/>
    </xf>
  </cellStyleXfs>
  <cellXfs count="25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5" fillId="0" borderId="4" xfId="50" applyNumberFormat="1" applyFont="1" applyBorder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49" fontId="5" fillId="0" borderId="4" xfId="5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/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/>
    <xf numFmtId="0" fontId="7" fillId="0" borderId="0" xfId="0" applyFont="1" applyAlignment="1"/>
    <xf numFmtId="0" fontId="7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7" fillId="0" borderId="0" xfId="0" applyFont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 vertical="center"/>
    </xf>
    <xf numFmtId="180" fontId="5" fillId="0" borderId="4" xfId="56" applyNumberFormat="1" applyFont="1" applyBorder="1">
      <alignment horizontal="right" vertical="center"/>
    </xf>
    <xf numFmtId="0" fontId="14" fillId="0" borderId="0" xfId="0" applyFont="1" applyAlignment="1" applyProtection="1">
      <alignment horizontal="right"/>
      <protection locked="0"/>
    </xf>
    <xf numFmtId="49" fontId="14" fillId="0" borderId="0" xfId="0" applyNumberFormat="1" applyFont="1" applyAlignment="1" applyProtection="1">
      <protection locked="0"/>
    </xf>
    <xf numFmtId="0" fontId="7" fillId="0" borderId="0" xfId="0" applyFont="1" applyAlignment="1">
      <alignment horizontal="right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81" fontId="5" fillId="0" borderId="4" xfId="0" applyNumberFormat="1" applyFont="1" applyBorder="1" applyAlignment="1">
      <alignment horizontal="right" vertical="center"/>
    </xf>
    <xf numFmtId="0" fontId="19" fillId="0" borderId="0" xfId="0" applyFont="1">
      <alignment vertical="center"/>
    </xf>
    <xf numFmtId="49" fontId="11" fillId="0" borderId="0" xfId="0" applyNumberFormat="1" applyFont="1" applyAlignme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11" fillId="0" borderId="4" xfId="0" applyFont="1" applyBorder="1" applyAlignment="1">
      <alignment horizontal="left" vertical="center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 applyProtection="1">
      <alignment horizontal="center" vertical="center"/>
      <protection locked="0"/>
    </xf>
    <xf numFmtId="4" fontId="21" fillId="0" borderId="4" xfId="0" applyNumberFormat="1" applyFont="1" applyBorder="1" applyAlignment="1">
      <alignment horizontal="right" vertical="center"/>
    </xf>
    <xf numFmtId="176" fontId="21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9" fontId="5" fillId="0" borderId="4" xfId="50" applyNumberFormat="1" applyFont="1" applyBorder="1" applyAlignment="1">
      <alignment horizontal="left" vertical="center" wrapText="1" indent="1"/>
    </xf>
    <xf numFmtId="49" fontId="5" fillId="0" borderId="4" xfId="50" applyNumberFormat="1" applyFont="1" applyBorder="1" applyAlignment="1">
      <alignment horizontal="left" vertical="center" wrapText="1" indent="2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21" fillId="0" borderId="6" xfId="0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" fontId="21" fillId="0" borderId="4" xfId="0" applyNumberFormat="1" applyFont="1" applyBorder="1" applyAlignment="1" applyProtection="1">
      <alignment horizontal="right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44"/>
  <sheetViews>
    <sheetView showZeros="0" topLeftCell="A3" workbookViewId="0">
      <selection activeCell="A16" sqref="A16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40.425" customWidth="1"/>
    <col min="4" max="4" width="46.1416666666667" customWidth="1"/>
  </cols>
  <sheetData>
    <row r="1" ht="13.5" customHeight="1" spans="1:4">
      <c r="A1" s="72"/>
      <c r="B1" s="72"/>
      <c r="C1" s="72"/>
      <c r="D1" s="145" t="s">
        <v>0</v>
      </c>
    </row>
    <row r="2" ht="36" customHeight="1" spans="1:4">
      <c r="A2" s="106" t="s">
        <v>1</v>
      </c>
      <c r="B2" s="239"/>
      <c r="C2" s="239"/>
      <c r="D2" s="239"/>
    </row>
    <row r="3" ht="18.75" customHeight="1" spans="1:4">
      <c r="A3" s="240" t="str">
        <f>"单位名称："&amp;"宁蒗彝族自治县红十字会"</f>
        <v>单位名称：宁蒗彝族自治县红十字会</v>
      </c>
      <c r="B3" s="195"/>
      <c r="C3" s="195"/>
      <c r="D3" s="109" t="s">
        <v>2</v>
      </c>
    </row>
    <row r="4" ht="18.75" customHeight="1" spans="1:4">
      <c r="A4" s="8" t="s">
        <v>3</v>
      </c>
      <c r="B4" s="10"/>
      <c r="C4" s="8" t="s">
        <v>4</v>
      </c>
      <c r="D4" s="10"/>
    </row>
    <row r="5" ht="19.5" customHeight="1" spans="1:4">
      <c r="A5" s="11" t="s">
        <v>5</v>
      </c>
      <c r="B5" s="11" t="s">
        <v>6</v>
      </c>
      <c r="C5" s="11" t="s">
        <v>7</v>
      </c>
      <c r="D5" s="11" t="s">
        <v>6</v>
      </c>
    </row>
    <row r="6" ht="19.5" customHeight="1" spans="1:4">
      <c r="A6" s="17"/>
      <c r="B6" s="17"/>
      <c r="C6" s="17"/>
      <c r="D6" s="17"/>
    </row>
    <row r="7" ht="18.75" customHeight="1" spans="1:4">
      <c r="A7" s="200" t="s">
        <v>8</v>
      </c>
      <c r="B7" s="197">
        <v>1153610.58</v>
      </c>
      <c r="C7" s="202" t="str">
        <f>"一"&amp;"、"&amp;"一般公共服务支出"</f>
        <v>一、一般公共服务支出</v>
      </c>
      <c r="D7" s="197">
        <v>14579.52</v>
      </c>
    </row>
    <row r="8" ht="18.75" customHeight="1" spans="1:4">
      <c r="A8" s="200" t="s">
        <v>9</v>
      </c>
      <c r="B8" s="197"/>
      <c r="C8" s="202" t="str">
        <f>"二"&amp;"、"&amp;"外交支出"</f>
        <v>二、外交支出</v>
      </c>
      <c r="D8" s="197"/>
    </row>
    <row r="9" ht="18.75" customHeight="1" spans="1:4">
      <c r="A9" s="200" t="s">
        <v>10</v>
      </c>
      <c r="B9" s="197"/>
      <c r="C9" s="202" t="str">
        <f>"三"&amp;"、"&amp;"国防支出"</f>
        <v>三、国防支出</v>
      </c>
      <c r="D9" s="197"/>
    </row>
    <row r="10" ht="18.75" customHeight="1" spans="1:4">
      <c r="A10" s="200" t="s">
        <v>11</v>
      </c>
      <c r="B10" s="201"/>
      <c r="C10" s="202" t="str">
        <f>"四"&amp;"、"&amp;"公共安全支出"</f>
        <v>四、公共安全支出</v>
      </c>
      <c r="D10" s="197"/>
    </row>
    <row r="11" ht="18.75" customHeight="1" spans="1:4">
      <c r="A11" s="200" t="s">
        <v>12</v>
      </c>
      <c r="B11" s="201"/>
      <c r="C11" s="202" t="str">
        <f>"五"&amp;"、"&amp;"教育支出"</f>
        <v>五、教育支出</v>
      </c>
      <c r="D11" s="197"/>
    </row>
    <row r="12" ht="18.75" customHeight="1" spans="1:4">
      <c r="A12" s="200" t="s">
        <v>13</v>
      </c>
      <c r="B12" s="201"/>
      <c r="C12" s="202" t="str">
        <f>"六"&amp;"、"&amp;"科学技术支出"</f>
        <v>六、科学技术支出</v>
      </c>
      <c r="D12" s="197"/>
    </row>
    <row r="13" ht="18.75" customHeight="1" spans="1:4">
      <c r="A13" s="200" t="s">
        <v>14</v>
      </c>
      <c r="B13" s="201"/>
      <c r="C13" s="202" t="str">
        <f>"七"&amp;"、"&amp;"文化旅游体育与传媒支出"</f>
        <v>七、文化旅游体育与传媒支出</v>
      </c>
      <c r="D13" s="197"/>
    </row>
    <row r="14" ht="18.75" customHeight="1" spans="1:4">
      <c r="A14" s="200" t="s">
        <v>15</v>
      </c>
      <c r="B14" s="201"/>
      <c r="C14" s="202" t="str">
        <f>"八"&amp;"、"&amp;"社会保障和就业支出"</f>
        <v>八、社会保障和就业支出</v>
      </c>
      <c r="D14" s="197">
        <v>965969.04</v>
      </c>
    </row>
    <row r="15" ht="18.75" customHeight="1" spans="1:4">
      <c r="A15" s="241" t="s">
        <v>16</v>
      </c>
      <c r="B15" s="201"/>
      <c r="C15" s="202" t="str">
        <f>"九"&amp;"、"&amp;"社会保险基金支出"</f>
        <v>九、社会保险基金支出</v>
      </c>
      <c r="D15" s="197"/>
    </row>
    <row r="16" ht="18.75" customHeight="1" spans="1:4">
      <c r="A16" s="241" t="s">
        <v>17</v>
      </c>
      <c r="B16" s="242"/>
      <c r="C16" s="202" t="str">
        <f>"十"&amp;"、"&amp;"卫生健康支出"</f>
        <v>十、卫生健康支出</v>
      </c>
      <c r="D16" s="197">
        <v>82810.74</v>
      </c>
    </row>
    <row r="17" ht="18.75" customHeight="1" spans="1:4">
      <c r="A17" s="36"/>
      <c r="B17" s="36"/>
      <c r="C17" s="202" t="str">
        <f>"十一"&amp;"、"&amp;"节能环保支出"</f>
        <v>十一、节能环保支出</v>
      </c>
      <c r="D17" s="197"/>
    </row>
    <row r="18" ht="18.75" customHeight="1" spans="1:4">
      <c r="A18" s="36"/>
      <c r="B18" s="36"/>
      <c r="C18" s="202" t="str">
        <f>"十二"&amp;"、"&amp;"城乡社区支出"</f>
        <v>十二、城乡社区支出</v>
      </c>
      <c r="D18" s="197"/>
    </row>
    <row r="19" ht="18.75" customHeight="1" spans="1:4">
      <c r="A19" s="36"/>
      <c r="B19" s="36"/>
      <c r="C19" s="202" t="str">
        <f>"十三"&amp;"、"&amp;"农林水支出"</f>
        <v>十三、农林水支出</v>
      </c>
      <c r="D19" s="197"/>
    </row>
    <row r="20" ht="18.75" customHeight="1" spans="1:4">
      <c r="A20" s="36"/>
      <c r="B20" s="36"/>
      <c r="C20" s="202" t="str">
        <f>"十四"&amp;"、"&amp;"交通运输支出"</f>
        <v>十四、交通运输支出</v>
      </c>
      <c r="D20" s="197"/>
    </row>
    <row r="21" ht="18.75" customHeight="1" spans="1:4">
      <c r="A21" s="36"/>
      <c r="B21" s="36"/>
      <c r="C21" s="202" t="str">
        <f>"十五"&amp;"、"&amp;"资源勘探工业信息等支出"</f>
        <v>十五、资源勘探工业信息等支出</v>
      </c>
      <c r="D21" s="197"/>
    </row>
    <row r="22" ht="18.75" customHeight="1" spans="1:4">
      <c r="A22" s="36"/>
      <c r="B22" s="36"/>
      <c r="C22" s="202" t="str">
        <f>"十六"&amp;"、"&amp;"商业服务业等支出"</f>
        <v>十六、商业服务业等支出</v>
      </c>
      <c r="D22" s="197"/>
    </row>
    <row r="23" ht="18.75" customHeight="1" spans="1:4">
      <c r="A23" s="36"/>
      <c r="B23" s="36"/>
      <c r="C23" s="202" t="str">
        <f>"十七"&amp;"、"&amp;"金融支出"</f>
        <v>十七、金融支出</v>
      </c>
      <c r="D23" s="197"/>
    </row>
    <row r="24" ht="18.75" customHeight="1" spans="1:4">
      <c r="A24" s="36"/>
      <c r="B24" s="36"/>
      <c r="C24" s="202" t="str">
        <f>"十八"&amp;"、"&amp;"援助其他地区支出"</f>
        <v>十八、援助其他地区支出</v>
      </c>
      <c r="D24" s="197"/>
    </row>
    <row r="25" ht="18.75" customHeight="1" spans="1:4">
      <c r="A25" s="36"/>
      <c r="B25" s="36"/>
      <c r="C25" s="202" t="str">
        <f>"十九"&amp;"、"&amp;"自然资源海洋气象等支出"</f>
        <v>十九、自然资源海洋气象等支出</v>
      </c>
      <c r="D25" s="197"/>
    </row>
    <row r="26" ht="18.75" customHeight="1" spans="1:4">
      <c r="A26" s="36"/>
      <c r="B26" s="36"/>
      <c r="C26" s="202" t="str">
        <f>"二十"&amp;"、"&amp;"住房保障支出"</f>
        <v>二十、住房保障支出</v>
      </c>
      <c r="D26" s="197">
        <v>90251.28</v>
      </c>
    </row>
    <row r="27" ht="18.75" customHeight="1" spans="1:4">
      <c r="A27" s="36"/>
      <c r="B27" s="36"/>
      <c r="C27" s="202" t="str">
        <f>"二十一"&amp;"、"&amp;"粮油物资储备支出"</f>
        <v>二十一、粮油物资储备支出</v>
      </c>
      <c r="D27" s="197"/>
    </row>
    <row r="28" ht="18.75" customHeight="1" spans="1:4">
      <c r="A28" s="36"/>
      <c r="B28" s="36"/>
      <c r="C28" s="202" t="str">
        <f>"二十二"&amp;"、"&amp;"国有资本经营预算支出"</f>
        <v>二十二、国有资本经营预算支出</v>
      </c>
      <c r="D28" s="197"/>
    </row>
    <row r="29" ht="18.75" customHeight="1" spans="1:4">
      <c r="A29" s="36"/>
      <c r="B29" s="36"/>
      <c r="C29" s="202" t="str">
        <f>"二十三"&amp;"、"&amp;"灾害防治及应急管理支出"</f>
        <v>二十三、灾害防治及应急管理支出</v>
      </c>
      <c r="D29" s="197"/>
    </row>
    <row r="30" ht="18.75" customHeight="1" spans="1:4">
      <c r="A30" s="36"/>
      <c r="B30" s="36"/>
      <c r="C30" s="202" t="str">
        <f>"二十四"&amp;"、"&amp;"预备费"</f>
        <v>二十四、预备费</v>
      </c>
      <c r="D30" s="197"/>
    </row>
    <row r="31" ht="18.75" customHeight="1" spans="1:4">
      <c r="A31" s="36"/>
      <c r="B31" s="36"/>
      <c r="C31" s="202" t="str">
        <f>"二十五"&amp;"、"&amp;"其他支出"</f>
        <v>二十五、其他支出</v>
      </c>
      <c r="D31" s="197"/>
    </row>
    <row r="32" ht="18.75" customHeight="1" spans="1:4">
      <c r="A32" s="36"/>
      <c r="B32" s="36"/>
      <c r="C32" s="202" t="str">
        <f>"二十六"&amp;"、"&amp;"转移性支出"</f>
        <v>二十六、转移性支出</v>
      </c>
      <c r="D32" s="197"/>
    </row>
    <row r="33" ht="18.75" customHeight="1" spans="1:4">
      <c r="A33" s="36"/>
      <c r="B33" s="36"/>
      <c r="C33" s="202" t="str">
        <f>"二十七"&amp;"、"&amp;"债务还本支出"</f>
        <v>二十七、债务还本支出</v>
      </c>
      <c r="D33" s="197"/>
    </row>
    <row r="34" ht="18.75" customHeight="1" spans="1:4">
      <c r="A34" s="36"/>
      <c r="B34" s="36"/>
      <c r="C34" s="202" t="str">
        <f>"二十八"&amp;"、"&amp;"债务付息支出"</f>
        <v>二十八、债务付息支出</v>
      </c>
      <c r="D34" s="197"/>
    </row>
    <row r="35" ht="18.75" customHeight="1" spans="1:4">
      <c r="A35" s="36"/>
      <c r="B35" s="36"/>
      <c r="C35" s="202" t="str">
        <f>"二十九"&amp;"、"&amp;"债务发行费用支出"</f>
        <v>二十九、债务发行费用支出</v>
      </c>
      <c r="D35" s="197"/>
    </row>
    <row r="36" ht="18.75" customHeight="1" spans="1:4">
      <c r="A36" s="36"/>
      <c r="B36" s="36"/>
      <c r="C36" s="202" t="str">
        <f>"三十"&amp;"、"&amp;"抗疫特别国债安排的支出"</f>
        <v>三十、抗疫特别国债安排的支出</v>
      </c>
      <c r="D36" s="197"/>
    </row>
    <row r="37" ht="18.75" customHeight="1" spans="1:4">
      <c r="A37" s="243" t="s">
        <v>18</v>
      </c>
      <c r="B37" s="244">
        <v>1153610.58</v>
      </c>
      <c r="C37" s="204" t="s">
        <v>19</v>
      </c>
      <c r="D37" s="206">
        <v>1153610.58</v>
      </c>
    </row>
    <row r="38" ht="18.75" customHeight="1" spans="1:4">
      <c r="A38" s="245" t="s">
        <v>20</v>
      </c>
      <c r="B38" s="246"/>
      <c r="C38" s="247" t="s">
        <v>21</v>
      </c>
      <c r="D38" s="100" t="s">
        <v>22</v>
      </c>
    </row>
    <row r="39" ht="18.75" customHeight="1" spans="1:4">
      <c r="A39" s="248" t="s">
        <v>23</v>
      </c>
      <c r="B39" s="246"/>
      <c r="C39" s="249" t="s">
        <v>23</v>
      </c>
      <c r="D39" s="250"/>
    </row>
    <row r="40" ht="18.75" customHeight="1" spans="1:4">
      <c r="A40" s="248" t="s">
        <v>24</v>
      </c>
      <c r="B40" s="244"/>
      <c r="C40" s="249" t="s">
        <v>24</v>
      </c>
      <c r="D40" s="250"/>
    </row>
    <row r="41" ht="18.75" customHeight="1" spans="1:4">
      <c r="A41" s="251" t="s">
        <v>25</v>
      </c>
      <c r="B41" s="244">
        <v>1153610.58</v>
      </c>
      <c r="C41" s="204" t="s">
        <v>26</v>
      </c>
      <c r="D41" s="250">
        <v>1153610.58</v>
      </c>
    </row>
    <row r="44" customHeight="1" spans="1:4">
      <c r="B44" s="182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D22" sqref="D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5" t="s">
        <v>207</v>
      </c>
    </row>
    <row r="2" ht="26.25" customHeight="1" spans="1:6">
      <c r="A2" s="151" t="s">
        <v>208</v>
      </c>
      <c r="B2" s="151" t="s">
        <v>209</v>
      </c>
      <c r="C2" s="152"/>
      <c r="D2" s="153"/>
      <c r="E2" s="153"/>
      <c r="F2" s="153"/>
    </row>
    <row r="3" ht="13.5" customHeight="1" spans="1:6">
      <c r="A3" s="75" t="str">
        <f>"单位名称："&amp;"宁蒗彝族自治县红十字会"</f>
        <v>单位名称：宁蒗彝族自治县红十字会</v>
      </c>
      <c r="B3" s="75" t="s">
        <v>210</v>
      </c>
      <c r="C3" s="148"/>
      <c r="D3" s="150"/>
      <c r="E3" s="150"/>
      <c r="F3" s="145" t="s">
        <v>2</v>
      </c>
    </row>
    <row r="4" ht="19.5" customHeight="1" spans="1:6">
      <c r="A4" s="154" t="s">
        <v>126</v>
      </c>
      <c r="B4" s="155" t="s">
        <v>49</v>
      </c>
      <c r="C4" s="154" t="s">
        <v>50</v>
      </c>
      <c r="D4" s="8" t="s">
        <v>211</v>
      </c>
      <c r="E4" s="9"/>
      <c r="F4" s="10"/>
    </row>
    <row r="5" ht="18.75" customHeight="1" spans="1:6">
      <c r="A5" s="156"/>
      <c r="B5" s="157"/>
      <c r="C5" s="156"/>
      <c r="D5" s="11" t="s">
        <v>31</v>
      </c>
      <c r="E5" s="8" t="s">
        <v>52</v>
      </c>
      <c r="F5" s="11" t="s">
        <v>53</v>
      </c>
    </row>
    <row r="6" ht="18.75" customHeight="1" spans="1:6">
      <c r="A6" s="108">
        <v>1</v>
      </c>
      <c r="B6" s="158" t="s">
        <v>111</v>
      </c>
      <c r="C6" s="108">
        <v>3</v>
      </c>
      <c r="D6" s="4">
        <v>4</v>
      </c>
      <c r="E6" s="4">
        <v>5</v>
      </c>
      <c r="F6" s="4">
        <v>6</v>
      </c>
    </row>
    <row r="7" ht="21" customHeight="1" spans="1:6">
      <c r="A7" s="159"/>
      <c r="B7" s="159"/>
      <c r="C7" s="159"/>
      <c r="D7" s="37"/>
      <c r="E7" s="37"/>
      <c r="F7" s="37"/>
    </row>
    <row r="8" ht="21" customHeight="1" spans="1:6">
      <c r="A8" s="159"/>
      <c r="B8" s="159"/>
      <c r="C8" s="159"/>
      <c r="D8" s="37"/>
      <c r="E8" s="37"/>
      <c r="F8" s="37"/>
    </row>
    <row r="9" ht="18.75" customHeight="1" spans="1:6">
      <c r="A9" s="160" t="s">
        <v>93</v>
      </c>
      <c r="B9" s="160" t="s">
        <v>93</v>
      </c>
      <c r="C9" s="161" t="s">
        <v>93</v>
      </c>
      <c r="D9" s="37"/>
      <c r="E9" s="37"/>
      <c r="F9" s="37"/>
    </row>
    <row r="10" customHeight="1" spans="1:6">
      <c r="A10" t="s">
        <v>212</v>
      </c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rintOptions horizontalCentered="1"/>
  <pageMargins left="0.39" right="0.39" top="0.58" bottom="0.58" header="0.5" footer="0.5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showZeros="0" workbookViewId="0">
      <selection activeCell="A11" sqref="A11:C11"/>
    </sheetView>
  </sheetViews>
  <sheetFormatPr defaultColWidth="9.14166666666667" defaultRowHeight="14.25" customHeight="1"/>
  <cols>
    <col min="1" max="1" width="39.1416666666667" customWidth="1"/>
    <col min="2" max="2" width="34.85" customWidth="1"/>
    <col min="3" max="3" width="35.2833333333333" customWidth="1"/>
    <col min="4" max="4" width="7.70833333333333" customWidth="1"/>
    <col min="5" max="5" width="10.2833333333333" customWidth="1"/>
    <col min="6" max="6" width="14" customWidth="1"/>
    <col min="7" max="7" width="12" customWidth="1"/>
    <col min="8" max="16" width="12.575" customWidth="1"/>
    <col min="17" max="17" width="10.425" customWidth="1"/>
  </cols>
  <sheetData>
    <row r="1" ht="13.5" customHeight="1" spans="1:17">
      <c r="A1" s="72"/>
      <c r="B1" s="72"/>
      <c r="C1" s="72"/>
      <c r="D1" s="72"/>
      <c r="E1" s="72"/>
      <c r="F1" s="72"/>
      <c r="G1" s="72"/>
      <c r="H1" s="72"/>
      <c r="I1" s="72"/>
      <c r="J1" s="72"/>
      <c r="O1" s="105"/>
      <c r="P1" s="105"/>
      <c r="Q1" s="91" t="s">
        <v>213</v>
      </c>
    </row>
    <row r="2" ht="27.75" customHeight="1" spans="1:17">
      <c r="A2" s="92" t="s">
        <v>214</v>
      </c>
      <c r="B2" s="74"/>
      <c r="C2" s="74"/>
      <c r="D2" s="74"/>
      <c r="E2" s="74"/>
      <c r="F2" s="74"/>
      <c r="G2" s="74"/>
      <c r="H2" s="74"/>
      <c r="I2" s="74"/>
      <c r="J2" s="74"/>
      <c r="K2" s="107"/>
      <c r="L2" s="74"/>
      <c r="M2" s="74"/>
      <c r="N2" s="74"/>
      <c r="O2" s="107"/>
      <c r="P2" s="107"/>
      <c r="Q2" s="74"/>
    </row>
    <row r="3" ht="18.75" customHeight="1" spans="1:17">
      <c r="A3" s="93" t="str">
        <f>"单位名称："&amp;"宁蒗彝族自治县红十字会"</f>
        <v>单位名称：宁蒗彝族自治县红十字会</v>
      </c>
      <c r="B3" s="77"/>
      <c r="C3" s="77"/>
      <c r="D3" s="77"/>
      <c r="E3" s="77"/>
      <c r="F3" s="77"/>
      <c r="G3" s="77"/>
      <c r="H3" s="77"/>
      <c r="I3" s="77"/>
      <c r="J3" s="77"/>
      <c r="O3" s="125"/>
      <c r="P3" s="125"/>
      <c r="Q3" s="145" t="s">
        <v>2</v>
      </c>
    </row>
    <row r="4" ht="15.75" customHeight="1" spans="1:17">
      <c r="A4" s="80" t="s">
        <v>215</v>
      </c>
      <c r="B4" s="128" t="s">
        <v>216</v>
      </c>
      <c r="C4" s="128" t="s">
        <v>217</v>
      </c>
      <c r="D4" s="128" t="s">
        <v>218</v>
      </c>
      <c r="E4" s="128" t="s">
        <v>219</v>
      </c>
      <c r="F4" s="128" t="s">
        <v>220</v>
      </c>
      <c r="G4" s="96" t="s">
        <v>133</v>
      </c>
      <c r="H4" s="96"/>
      <c r="I4" s="96"/>
      <c r="J4" s="96"/>
      <c r="K4" s="59"/>
      <c r="L4" s="96"/>
      <c r="M4" s="96"/>
      <c r="N4" s="96"/>
      <c r="O4" s="130"/>
      <c r="P4" s="59"/>
      <c r="Q4" s="97"/>
    </row>
    <row r="5" ht="17.25" customHeight="1" spans="1:17">
      <c r="A5" s="82"/>
      <c r="B5" s="131"/>
      <c r="C5" s="131"/>
      <c r="D5" s="131"/>
      <c r="E5" s="131"/>
      <c r="F5" s="131"/>
      <c r="G5" s="131" t="s">
        <v>31</v>
      </c>
      <c r="H5" s="131" t="s">
        <v>34</v>
      </c>
      <c r="I5" s="131" t="s">
        <v>221</v>
      </c>
      <c r="J5" s="131" t="s">
        <v>222</v>
      </c>
      <c r="K5" s="132" t="s">
        <v>223</v>
      </c>
      <c r="L5" s="133" t="s">
        <v>38</v>
      </c>
      <c r="M5" s="133"/>
      <c r="N5" s="133"/>
      <c r="O5" s="134"/>
      <c r="P5" s="135"/>
      <c r="Q5" s="136"/>
    </row>
    <row r="6" ht="54" customHeight="1" spans="1:17">
      <c r="A6" s="85"/>
      <c r="B6" s="136"/>
      <c r="C6" s="136"/>
      <c r="D6" s="136"/>
      <c r="E6" s="136"/>
      <c r="F6" s="136"/>
      <c r="G6" s="136"/>
      <c r="H6" s="136" t="s">
        <v>33</v>
      </c>
      <c r="I6" s="136"/>
      <c r="J6" s="136"/>
      <c r="K6" s="137"/>
      <c r="L6" s="136" t="s">
        <v>33</v>
      </c>
      <c r="M6" s="136" t="s">
        <v>40</v>
      </c>
      <c r="N6" s="136" t="s">
        <v>141</v>
      </c>
      <c r="O6" s="63" t="s">
        <v>42</v>
      </c>
      <c r="P6" s="137" t="s">
        <v>43</v>
      </c>
      <c r="Q6" s="136" t="s">
        <v>44</v>
      </c>
    </row>
    <row r="7" ht="15" customHeight="1" spans="1:17">
      <c r="A7" s="17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38">
        <v>14</v>
      </c>
      <c r="O7" s="138">
        <v>15</v>
      </c>
      <c r="P7" s="138">
        <v>16</v>
      </c>
      <c r="Q7" s="138">
        <v>17</v>
      </c>
    </row>
    <row r="8" ht="21" customHeight="1" spans="1:17">
      <c r="A8" s="139"/>
      <c r="B8" s="140"/>
      <c r="C8" s="140"/>
      <c r="D8" s="140"/>
      <c r="E8" s="14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ht="25.5" customHeight="1" spans="1:17">
      <c r="A9" s="139"/>
      <c r="B9" s="140"/>
      <c r="C9" s="140"/>
      <c r="D9" s="36"/>
      <c r="E9" s="14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ht="21" customHeight="1" spans="1:17">
      <c r="A10" s="142" t="s">
        <v>93</v>
      </c>
      <c r="B10" s="143"/>
      <c r="C10" s="143"/>
      <c r="D10" s="143"/>
      <c r="E10" s="14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customHeight="1" spans="1:17">
      <c r="A11" t="s">
        <v>224</v>
      </c>
    </row>
  </sheetData>
  <mergeCells count="17">
    <mergeCell ref="A2:Q2"/>
    <mergeCell ref="A3:F3"/>
    <mergeCell ref="G4:Q4"/>
    <mergeCell ref="L5:Q5"/>
    <mergeCell ref="A10:E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showZeros="0" topLeftCell="E1" workbookViewId="0">
      <selection activeCell="E11" sqref="E11:G11"/>
    </sheetView>
  </sheetViews>
  <sheetFormatPr defaultColWidth="9.14166666666667" defaultRowHeight="14.25" customHeight="1"/>
  <cols>
    <col min="1" max="1" width="33.7083333333333" customWidth="1"/>
    <col min="2" max="2" width="29.425" customWidth="1"/>
    <col min="3" max="3" width="39.1416666666667" customWidth="1"/>
    <col min="4" max="4" width="12" customWidth="1"/>
    <col min="5" max="5" width="20.2833333333333" customWidth="1"/>
    <col min="6" max="6" width="17.2833333333333" customWidth="1"/>
    <col min="7" max="7" width="29.2833333333333" customWidth="1"/>
    <col min="8" max="8" width="12" customWidth="1"/>
    <col min="9" max="11" width="10" customWidth="1"/>
    <col min="15" max="15" width="12.7083333333333" customWidth="1"/>
    <col min="18" max="18" width="10.425" customWidth="1"/>
  </cols>
  <sheetData>
    <row r="1" ht="13.5" customHeight="1" spans="1:18">
      <c r="A1" s="117"/>
      <c r="B1" s="117"/>
      <c r="C1" s="117"/>
      <c r="D1" s="118"/>
      <c r="E1" s="118"/>
      <c r="F1" s="118"/>
      <c r="G1" s="118"/>
      <c r="H1" s="117"/>
      <c r="I1" s="117"/>
      <c r="J1" s="117"/>
      <c r="K1" s="117"/>
      <c r="L1" s="119"/>
      <c r="M1" s="113"/>
      <c r="N1" s="113"/>
      <c r="O1" s="113"/>
      <c r="P1" s="105"/>
      <c r="Q1" s="120"/>
      <c r="R1" s="121" t="s">
        <v>225</v>
      </c>
    </row>
    <row r="2" ht="27.75" customHeight="1" spans="1:18">
      <c r="A2" s="92" t="s">
        <v>226</v>
      </c>
      <c r="B2" s="122"/>
      <c r="C2" s="122"/>
      <c r="D2" s="107"/>
      <c r="E2" s="107"/>
      <c r="F2" s="107"/>
      <c r="G2" s="107"/>
      <c r="H2" s="122"/>
      <c r="I2" s="122"/>
      <c r="J2" s="122"/>
      <c r="K2" s="122"/>
      <c r="L2" s="123"/>
      <c r="M2" s="122"/>
      <c r="N2" s="122"/>
      <c r="O2" s="122"/>
      <c r="P2" s="107"/>
      <c r="Q2" s="123"/>
      <c r="R2" s="122"/>
    </row>
    <row r="3" ht="18.75" customHeight="1" spans="1:18">
      <c r="A3" s="110" t="str">
        <f>"单位名称："&amp;"宁蒗彝族自治县红十字会"</f>
        <v>单位名称：宁蒗彝族自治县红十字会</v>
      </c>
      <c r="B3" s="111"/>
      <c r="C3" s="111"/>
      <c r="D3" s="124"/>
      <c r="E3" s="124"/>
      <c r="F3" s="124"/>
      <c r="G3" s="124"/>
      <c r="H3" s="111"/>
      <c r="I3" s="111"/>
      <c r="J3" s="111"/>
      <c r="K3" s="111"/>
      <c r="L3" s="119"/>
      <c r="M3" s="113"/>
      <c r="N3" s="113"/>
      <c r="O3" s="113"/>
      <c r="P3" s="125"/>
      <c r="Q3" s="126"/>
      <c r="R3" s="127" t="s">
        <v>2</v>
      </c>
    </row>
    <row r="4" ht="15.75" customHeight="1" spans="1:18">
      <c r="A4" s="80" t="s">
        <v>215</v>
      </c>
      <c r="B4" s="128" t="s">
        <v>227</v>
      </c>
      <c r="C4" s="128" t="s">
        <v>228</v>
      </c>
      <c r="D4" s="129" t="s">
        <v>229</v>
      </c>
      <c r="E4" s="129" t="s">
        <v>230</v>
      </c>
      <c r="F4" s="129" t="s">
        <v>231</v>
      </c>
      <c r="G4" s="129" t="s">
        <v>232</v>
      </c>
      <c r="H4" s="96" t="s">
        <v>133</v>
      </c>
      <c r="I4" s="96"/>
      <c r="J4" s="96"/>
      <c r="K4" s="96"/>
      <c r="L4" s="59"/>
      <c r="M4" s="96"/>
      <c r="N4" s="96"/>
      <c r="O4" s="96"/>
      <c r="P4" s="130"/>
      <c r="Q4" s="59"/>
      <c r="R4" s="97"/>
    </row>
    <row r="5" ht="17.25" customHeight="1" spans="1:18">
      <c r="A5" s="82"/>
      <c r="B5" s="131"/>
      <c r="C5" s="131"/>
      <c r="D5" s="132"/>
      <c r="E5" s="132"/>
      <c r="F5" s="132"/>
      <c r="G5" s="132"/>
      <c r="H5" s="131" t="s">
        <v>31</v>
      </c>
      <c r="I5" s="131" t="s">
        <v>34</v>
      </c>
      <c r="J5" s="131" t="s">
        <v>221</v>
      </c>
      <c r="K5" s="131" t="s">
        <v>222</v>
      </c>
      <c r="L5" s="132" t="s">
        <v>223</v>
      </c>
      <c r="M5" s="133" t="s">
        <v>233</v>
      </c>
      <c r="N5" s="133"/>
      <c r="O5" s="133"/>
      <c r="P5" s="134"/>
      <c r="Q5" s="135"/>
      <c r="R5" s="136"/>
    </row>
    <row r="6" ht="54" customHeight="1" spans="1:18">
      <c r="A6" s="85"/>
      <c r="B6" s="136"/>
      <c r="C6" s="136"/>
      <c r="D6" s="137"/>
      <c r="E6" s="137"/>
      <c r="F6" s="137"/>
      <c r="G6" s="137"/>
      <c r="H6" s="136"/>
      <c r="I6" s="136" t="s">
        <v>33</v>
      </c>
      <c r="J6" s="136"/>
      <c r="K6" s="136"/>
      <c r="L6" s="137"/>
      <c r="M6" s="136" t="s">
        <v>33</v>
      </c>
      <c r="N6" s="136" t="s">
        <v>40</v>
      </c>
      <c r="O6" s="136" t="s">
        <v>141</v>
      </c>
      <c r="P6" s="63" t="s">
        <v>42</v>
      </c>
      <c r="Q6" s="137" t="s">
        <v>43</v>
      </c>
      <c r="R6" s="136" t="s">
        <v>44</v>
      </c>
    </row>
    <row r="7" ht="15" customHeight="1" spans="1:18">
      <c r="A7" s="85">
        <v>1</v>
      </c>
      <c r="B7" s="136">
        <v>2</v>
      </c>
      <c r="C7" s="136">
        <v>3</v>
      </c>
      <c r="D7" s="138"/>
      <c r="E7" s="138"/>
      <c r="F7" s="138"/>
      <c r="G7" s="138"/>
      <c r="H7" s="137">
        <v>4</v>
      </c>
      <c r="I7" s="137">
        <v>5</v>
      </c>
      <c r="J7" s="137">
        <v>6</v>
      </c>
      <c r="K7" s="137">
        <v>7</v>
      </c>
      <c r="L7" s="137">
        <v>8</v>
      </c>
      <c r="M7" s="137">
        <v>9</v>
      </c>
      <c r="N7" s="137">
        <v>10</v>
      </c>
      <c r="O7" s="137">
        <v>11</v>
      </c>
      <c r="P7" s="137">
        <v>12</v>
      </c>
      <c r="Q7" s="137">
        <v>13</v>
      </c>
      <c r="R7" s="137">
        <v>14</v>
      </c>
    </row>
    <row r="8" ht="21" customHeight="1" spans="1:18">
      <c r="A8" s="139"/>
      <c r="B8" s="140"/>
      <c r="C8" s="140"/>
      <c r="D8" s="141"/>
      <c r="E8" s="141"/>
      <c r="F8" s="141"/>
      <c r="G8" s="141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ht="22.5" customHeight="1" spans="1:18">
      <c r="A9" s="36"/>
      <c r="B9" s="36"/>
      <c r="C9" s="36"/>
      <c r="D9" s="36"/>
      <c r="E9" s="36"/>
      <c r="F9" s="36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ht="21" customHeight="1" spans="1:18">
      <c r="A10" s="142" t="s">
        <v>93</v>
      </c>
      <c r="B10" s="143"/>
      <c r="C10" s="144"/>
      <c r="D10" s="141"/>
      <c r="E10" s="141"/>
      <c r="F10" s="141"/>
      <c r="G10" s="141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customHeight="1" spans="1:18">
      <c r="E11" t="s">
        <v>234</v>
      </c>
    </row>
  </sheetData>
  <mergeCells count="18">
    <mergeCell ref="A2:R2"/>
    <mergeCell ref="A3:C3"/>
    <mergeCell ref="H4:R4"/>
    <mergeCell ref="M5:R5"/>
    <mergeCell ref="A10:G10"/>
    <mergeCell ref="E11:G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8"/>
  <sheetViews>
    <sheetView showZeros="0" workbookViewId="0">
      <selection activeCell="A8" sqref="A8:E8"/>
    </sheetView>
  </sheetViews>
  <sheetFormatPr defaultColWidth="9.14166666666667" defaultRowHeight="14.25" customHeight="1" outlineLevelRow="7"/>
  <cols>
    <col min="1" max="1" width="37.7083333333333" customWidth="1"/>
    <col min="2" max="4" width="13.425" customWidth="1"/>
    <col min="5" max="9" width="10.2833333333333" customWidth="1"/>
  </cols>
  <sheetData>
    <row r="1" ht="13.5" customHeight="1" spans="1:9">
      <c r="A1" s="72"/>
      <c r="B1" s="72"/>
      <c r="C1" s="72"/>
      <c r="D1" s="109"/>
      <c r="I1" s="105" t="s">
        <v>235</v>
      </c>
    </row>
    <row r="2" ht="27.75" customHeight="1" spans="1:9">
      <c r="A2" s="92" t="s">
        <v>236</v>
      </c>
      <c r="B2" s="74"/>
      <c r="C2" s="74"/>
      <c r="D2" s="74"/>
      <c r="E2" s="74"/>
      <c r="F2" s="74"/>
      <c r="G2" s="74"/>
      <c r="H2" s="74"/>
      <c r="I2" s="74"/>
    </row>
    <row r="3" ht="18" customHeight="1" spans="1:9">
      <c r="A3" s="110" t="str">
        <f>"单位名称："&amp;"宁蒗彝族自治县红十字会"</f>
        <v>单位名称：宁蒗彝族自治县红十字会</v>
      </c>
      <c r="B3" s="111"/>
      <c r="C3" s="111"/>
      <c r="D3" s="112"/>
      <c r="E3" s="113"/>
      <c r="F3" s="113"/>
      <c r="G3" s="113"/>
      <c r="H3" s="113"/>
      <c r="I3" s="105" t="s">
        <v>2</v>
      </c>
    </row>
    <row r="4" ht="19.5" customHeight="1" spans="1:9">
      <c r="A4" s="11" t="s">
        <v>237</v>
      </c>
      <c r="B4" s="8" t="s">
        <v>133</v>
      </c>
      <c r="C4" s="9"/>
      <c r="D4" s="9"/>
      <c r="E4" s="8" t="s">
        <v>238</v>
      </c>
      <c r="F4" s="9"/>
      <c r="G4" s="9"/>
      <c r="H4" s="9"/>
      <c r="I4" s="9"/>
    </row>
    <row r="5" ht="40.5" customHeight="1" spans="1:9">
      <c r="A5" s="17"/>
      <c r="B5" s="83" t="s">
        <v>31</v>
      </c>
      <c r="C5" s="80" t="s">
        <v>34</v>
      </c>
      <c r="D5" s="114" t="s">
        <v>239</v>
      </c>
      <c r="E5" s="4"/>
      <c r="F5" s="4"/>
      <c r="G5" s="4"/>
      <c r="H5" s="4"/>
      <c r="I5" s="4"/>
    </row>
    <row r="6" ht="18.75" customHeight="1" spans="1:9">
      <c r="A6" s="115">
        <v>1</v>
      </c>
      <c r="B6" s="115">
        <v>2</v>
      </c>
      <c r="C6" s="115">
        <v>3</v>
      </c>
      <c r="D6" s="116">
        <v>4</v>
      </c>
      <c r="E6" s="115">
        <v>5</v>
      </c>
      <c r="F6" s="115">
        <v>6</v>
      </c>
      <c r="G6" s="115">
        <v>7</v>
      </c>
      <c r="H6" s="116">
        <v>8</v>
      </c>
      <c r="I6" s="115">
        <v>9</v>
      </c>
    </row>
    <row r="7" ht="25.5" customHeight="1" spans="1:9">
      <c r="A7" s="4"/>
      <c r="B7" s="4"/>
      <c r="C7" s="4"/>
      <c r="D7" s="8"/>
      <c r="E7" s="4"/>
      <c r="F7" s="4"/>
      <c r="G7" s="4"/>
      <c r="H7" s="8"/>
      <c r="I7" s="4"/>
    </row>
    <row r="8" customHeight="1" spans="1:9">
      <c r="A8" t="s">
        <v>240</v>
      </c>
    </row>
  </sheetData>
  <mergeCells count="6">
    <mergeCell ref="A2:I2"/>
    <mergeCell ref="A3:H3"/>
    <mergeCell ref="B4:D4"/>
    <mergeCell ref="E4:I4"/>
    <mergeCell ref="A8:E8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Zeros="0" workbookViewId="0">
      <selection activeCell="A7" sqref="A7:D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J1" s="105" t="s">
        <v>241</v>
      </c>
    </row>
    <row r="2" ht="28.5" customHeight="1" spans="1:10">
      <c r="A2" s="106" t="s">
        <v>242</v>
      </c>
      <c r="B2" s="74"/>
      <c r="C2" s="74"/>
      <c r="D2" s="74"/>
      <c r="E2" s="74"/>
      <c r="F2" s="107"/>
      <c r="G2" s="74"/>
      <c r="H2" s="107"/>
      <c r="I2" s="107"/>
      <c r="J2" s="74"/>
    </row>
    <row r="3" ht="17.25" customHeight="1" spans="1:10">
      <c r="A3" s="56" t="str">
        <f>"单位名称："&amp;"宁蒗彝族自治县红十字会"</f>
        <v>单位名称：宁蒗彝族自治县红十字会</v>
      </c>
      <c r="B3" s="94"/>
    </row>
    <row r="4" ht="44.25" customHeight="1" spans="1:10">
      <c r="A4" s="18" t="s">
        <v>196</v>
      </c>
      <c r="B4" s="18" t="s">
        <v>197</v>
      </c>
      <c r="C4" s="18" t="s">
        <v>198</v>
      </c>
      <c r="D4" s="18" t="s">
        <v>199</v>
      </c>
      <c r="E4" s="18" t="s">
        <v>200</v>
      </c>
      <c r="F4" s="108" t="s">
        <v>201</v>
      </c>
      <c r="G4" s="18" t="s">
        <v>202</v>
      </c>
      <c r="H4" s="108" t="s">
        <v>203</v>
      </c>
      <c r="I4" s="108" t="s">
        <v>204</v>
      </c>
      <c r="J4" s="18" t="s">
        <v>205</v>
      </c>
    </row>
    <row r="5" ht="18.75" customHeight="1" spans="1:10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08">
        <v>6</v>
      </c>
      <c r="G5" s="18">
        <v>7</v>
      </c>
      <c r="H5" s="108">
        <v>8</v>
      </c>
      <c r="I5" s="108">
        <v>9</v>
      </c>
      <c r="J5" s="18">
        <v>10</v>
      </c>
    </row>
    <row r="6" ht="21" customHeight="1" spans="1:10">
      <c r="A6" s="4"/>
      <c r="B6" s="4"/>
      <c r="C6" s="4"/>
      <c r="D6" s="4"/>
      <c r="E6" s="4"/>
      <c r="F6" s="108"/>
      <c r="G6" s="4"/>
      <c r="H6" s="108"/>
      <c r="I6" s="108"/>
      <c r="J6" s="4"/>
    </row>
    <row r="7" customHeight="1" spans="1:10">
      <c r="A7" t="s">
        <v>243</v>
      </c>
    </row>
  </sheetData>
  <mergeCells count="3">
    <mergeCell ref="A2:J2"/>
    <mergeCell ref="A3:H3"/>
    <mergeCell ref="A7:D7"/>
  </mergeCells>
  <printOptions horizontalCentered="1"/>
  <pageMargins left="1" right="1" top="0.75" bottom="0.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4" sqref="C4:C5"/>
    </sheetView>
  </sheetViews>
  <sheetFormatPr defaultColWidth="9.14166666666667" defaultRowHeight="12" customHeight="1" outlineLevelCol="7"/>
  <cols>
    <col min="1" max="1" width="29" customWidth="1"/>
    <col min="2" max="2" width="18.7083333333333" customWidth="1"/>
    <col min="3" max="3" width="24.85" customWidth="1"/>
    <col min="4" max="4" width="23.575" customWidth="1"/>
    <col min="5" max="5" width="17.85" customWidth="1"/>
    <col min="6" max="6" width="23.575" customWidth="1"/>
    <col min="7" max="7" width="25.1416666666667" customWidth="1"/>
    <col min="8" max="8" width="18.85" customWidth="1"/>
  </cols>
  <sheetData>
    <row r="1" ht="14.25" customHeight="1" spans="1:8">
      <c r="H1" s="91" t="s">
        <v>244</v>
      </c>
    </row>
    <row r="2" ht="28.5" customHeight="1" spans="1:8">
      <c r="A2" s="92" t="s">
        <v>245</v>
      </c>
      <c r="B2" s="74"/>
      <c r="C2" s="74"/>
      <c r="D2" s="74"/>
      <c r="E2" s="74"/>
      <c r="F2" s="74"/>
      <c r="G2" s="74"/>
      <c r="H2" s="74"/>
    </row>
    <row r="3" ht="13.5" customHeight="1" spans="1:8">
      <c r="A3" s="93" t="str">
        <f>"单位名称："&amp;"宁蒗彝族自治县红十字会"</f>
        <v>单位名称：宁蒗彝族自治县红十字会</v>
      </c>
      <c r="B3" s="76"/>
      <c r="C3" s="94"/>
    </row>
    <row r="4" ht="18" customHeight="1" spans="1:8">
      <c r="A4" s="80" t="s">
        <v>126</v>
      </c>
      <c r="B4" s="80" t="s">
        <v>246</v>
      </c>
      <c r="C4" s="80" t="s">
        <v>247</v>
      </c>
      <c r="D4" s="80" t="s">
        <v>248</v>
      </c>
      <c r="E4" s="80" t="s">
        <v>249</v>
      </c>
      <c r="F4" s="95" t="s">
        <v>250</v>
      </c>
      <c r="G4" s="96"/>
      <c r="H4" s="97"/>
    </row>
    <row r="5" ht="18" customHeight="1" spans="1:8">
      <c r="A5" s="85"/>
      <c r="B5" s="85"/>
      <c r="C5" s="85"/>
      <c r="D5" s="85"/>
      <c r="E5" s="85"/>
      <c r="F5" s="18" t="s">
        <v>219</v>
      </c>
      <c r="G5" s="18" t="s">
        <v>251</v>
      </c>
      <c r="H5" s="18" t="s">
        <v>252</v>
      </c>
    </row>
    <row r="6" ht="21" customHeight="1" spans="1:8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</row>
    <row r="7" ht="33" customHeight="1" spans="1:8">
      <c r="A7" s="98"/>
      <c r="B7" s="98"/>
      <c r="C7" s="98"/>
      <c r="D7" s="98"/>
      <c r="E7" s="98"/>
      <c r="F7" s="99"/>
      <c r="G7" s="100"/>
      <c r="H7" s="100"/>
    </row>
    <row r="8" ht="24" customHeight="1" spans="1:8">
      <c r="A8" s="101" t="s">
        <v>31</v>
      </c>
      <c r="B8" s="102"/>
      <c r="C8" s="102"/>
      <c r="D8" s="102"/>
      <c r="E8" s="102"/>
      <c r="F8" s="103"/>
      <c r="G8" s="104"/>
      <c r="H8" s="104"/>
    </row>
    <row r="9" customHeight="1" spans="1:8">
      <c r="A9" t="s">
        <v>253</v>
      </c>
    </row>
  </sheetData>
  <mergeCells count="9">
    <mergeCell ref="A2:H2"/>
    <mergeCell ref="A3:C3"/>
    <mergeCell ref="F4:H4"/>
    <mergeCell ref="A9:D9"/>
    <mergeCell ref="A4:A5"/>
    <mergeCell ref="B4:B5"/>
    <mergeCell ref="C4:C5"/>
    <mergeCell ref="D4:D5"/>
    <mergeCell ref="E4:E5"/>
  </mergeCells>
  <pageMargins left="0.36" right="0.1" top="0.26" bottom="0.2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topLeftCell="A7" workbookViewId="0">
      <selection activeCell="A10" sqref="A10:E10"/>
    </sheetView>
  </sheetViews>
  <sheetFormatPr defaultColWidth="9.14166666666667" defaultRowHeight="14.25" customHeight="1"/>
  <cols>
    <col min="1" max="1" width="15" customWidth="1"/>
    <col min="2" max="2" width="28.7083333333333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15.425" customWidth="1"/>
  </cols>
  <sheetData>
    <row r="1" ht="19.5" customHeight="1" spans="1:11">
      <c r="D1" s="71"/>
      <c r="E1" s="71"/>
      <c r="F1" s="71"/>
      <c r="G1" s="71"/>
      <c r="H1" s="72"/>
      <c r="I1" s="72"/>
      <c r="J1" s="72"/>
      <c r="K1" s="73" t="s">
        <v>254</v>
      </c>
    </row>
    <row r="2" ht="42.75" customHeight="1" spans="1:11">
      <c r="A2" s="74" t="s">
        <v>255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9.5" customHeight="1" spans="1:11">
      <c r="A3" s="75" t="str">
        <f>"单位名称："&amp;"宁蒗彝族自治县红十字会"</f>
        <v>单位名称：宁蒗彝族自治县红十字会</v>
      </c>
      <c r="B3" s="76"/>
      <c r="C3" s="76"/>
      <c r="D3" s="76"/>
      <c r="E3" s="76"/>
      <c r="F3" s="76"/>
      <c r="G3" s="76"/>
      <c r="H3" s="77"/>
      <c r="I3" s="77"/>
      <c r="J3" s="77"/>
      <c r="K3" s="78" t="s">
        <v>2</v>
      </c>
    </row>
    <row r="4" ht="21.75" customHeight="1" spans="1:11">
      <c r="A4" s="79" t="s">
        <v>187</v>
      </c>
      <c r="B4" s="79" t="s">
        <v>128</v>
      </c>
      <c r="C4" s="79" t="s">
        <v>188</v>
      </c>
      <c r="D4" s="80" t="s">
        <v>129</v>
      </c>
      <c r="E4" s="80" t="s">
        <v>130</v>
      </c>
      <c r="F4" s="80" t="s">
        <v>189</v>
      </c>
      <c r="G4" s="80" t="s">
        <v>190</v>
      </c>
      <c r="H4" s="11" t="s">
        <v>31</v>
      </c>
      <c r="I4" s="8" t="s">
        <v>256</v>
      </c>
      <c r="J4" s="9"/>
      <c r="K4" s="10"/>
    </row>
    <row r="5" ht="21.75" customHeight="1" spans="1:11">
      <c r="A5" s="81"/>
      <c r="B5" s="81"/>
      <c r="C5" s="81"/>
      <c r="D5" s="82"/>
      <c r="E5" s="82"/>
      <c r="F5" s="82"/>
      <c r="G5" s="82"/>
      <c r="H5" s="83"/>
      <c r="I5" s="80" t="s">
        <v>34</v>
      </c>
      <c r="J5" s="80" t="s">
        <v>35</v>
      </c>
      <c r="K5" s="80" t="s">
        <v>36</v>
      </c>
    </row>
    <row r="6" ht="40.5" customHeight="1" spans="1:11">
      <c r="A6" s="84"/>
      <c r="B6" s="84"/>
      <c r="C6" s="84"/>
      <c r="D6" s="85"/>
      <c r="E6" s="85"/>
      <c r="F6" s="85"/>
      <c r="G6" s="85"/>
      <c r="H6" s="17"/>
      <c r="I6" s="85" t="s">
        <v>33</v>
      </c>
      <c r="J6" s="85"/>
      <c r="K6" s="85"/>
    </row>
    <row r="7" ht="19.5" customHeight="1" spans="1:11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7">
        <v>10</v>
      </c>
      <c r="K7" s="87">
        <v>11</v>
      </c>
    </row>
    <row r="8" ht="18.75" customHeight="1" spans="1:11">
      <c r="A8" s="36"/>
      <c r="B8" s="36"/>
      <c r="C8" s="36"/>
      <c r="D8" s="36"/>
      <c r="E8" s="36"/>
      <c r="F8" s="36"/>
      <c r="G8" s="36"/>
      <c r="H8" s="37"/>
      <c r="I8" s="37"/>
      <c r="J8" s="37"/>
      <c r="K8" s="37"/>
    </row>
    <row r="9" ht="18.75" customHeight="1" spans="1:11">
      <c r="A9" s="88" t="s">
        <v>93</v>
      </c>
      <c r="B9" s="89"/>
      <c r="C9" s="89"/>
      <c r="D9" s="89"/>
      <c r="E9" s="89"/>
      <c r="F9" s="89"/>
      <c r="G9" s="90"/>
      <c r="H9" s="37"/>
      <c r="I9" s="37"/>
      <c r="J9" s="37"/>
      <c r="K9" s="37"/>
    </row>
    <row r="10" customHeight="1" spans="1:11">
      <c r="A10" t="s">
        <v>257</v>
      </c>
    </row>
  </sheetData>
  <mergeCells count="16">
    <mergeCell ref="A2:K2"/>
    <mergeCell ref="A3:G3"/>
    <mergeCell ref="I4:K4"/>
    <mergeCell ref="A9:G9"/>
    <mergeCell ref="A10:E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GridLines="0" showZeros="0" topLeftCell="B1" workbookViewId="0">
      <selection activeCell="B11" sqref="B11:F12"/>
    </sheetView>
  </sheetViews>
  <sheetFormatPr defaultColWidth="8.575" defaultRowHeight="12.75" customHeight="1" outlineLevelCol="6"/>
  <cols>
    <col min="1" max="1" width="42" customWidth="1"/>
    <col min="2" max="2" width="16.425" customWidth="1"/>
    <col min="3" max="3" width="55.1416666666667" customWidth="1"/>
    <col min="4" max="4" width="15.275" customWidth="1"/>
    <col min="5" max="7" width="17.575" customWidth="1"/>
  </cols>
  <sheetData>
    <row r="1" ht="15" customHeight="1" spans="1:7">
      <c r="A1" s="50"/>
      <c r="G1" s="51" t="s">
        <v>258</v>
      </c>
    </row>
    <row r="2" ht="45" customHeight="1" spans="1:7">
      <c r="A2" s="52" t="s">
        <v>259</v>
      </c>
      <c r="B2" s="53"/>
      <c r="C2" s="53"/>
      <c r="D2" s="53"/>
      <c r="E2" s="54"/>
      <c r="F2" s="54"/>
      <c r="G2" s="53"/>
    </row>
    <row r="3" ht="18.75" customHeight="1" spans="1:7">
      <c r="A3" s="55" t="str">
        <f>"单位名称："&amp;"宁蒗彝族自治县红十字会"</f>
        <v>单位名称：宁蒗彝族自治县红十字会</v>
      </c>
      <c r="B3" s="56"/>
      <c r="C3" s="56"/>
      <c r="D3" s="56"/>
      <c r="G3" s="51" t="s">
        <v>2</v>
      </c>
    </row>
    <row r="4" ht="15" customHeight="1" spans="1:7">
      <c r="A4" s="57" t="s">
        <v>188</v>
      </c>
      <c r="B4" s="57" t="s">
        <v>187</v>
      </c>
      <c r="C4" s="57" t="s">
        <v>128</v>
      </c>
      <c r="D4" s="57" t="s">
        <v>260</v>
      </c>
      <c r="E4" s="58" t="s">
        <v>34</v>
      </c>
      <c r="F4" s="59"/>
      <c r="G4" s="60"/>
    </row>
    <row r="5" ht="15" customHeight="1" spans="1:7">
      <c r="A5" s="61"/>
      <c r="B5" s="62"/>
      <c r="C5" s="61"/>
      <c r="D5" s="62"/>
      <c r="E5" s="63" t="s">
        <v>261</v>
      </c>
      <c r="F5" s="63" t="s">
        <v>262</v>
      </c>
      <c r="G5" s="63" t="s">
        <v>263</v>
      </c>
    </row>
    <row r="6" ht="15" customHeight="1" spans="1:7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</row>
    <row r="7" ht="18" customHeight="1" spans="1:7">
      <c r="A7" s="65"/>
      <c r="B7" s="66"/>
      <c r="C7" s="66"/>
      <c r="D7" s="66"/>
      <c r="E7" s="37"/>
      <c r="F7" s="37"/>
      <c r="G7" s="37"/>
    </row>
    <row r="8" ht="22.5" customHeight="1" spans="1:7">
      <c r="A8" s="65"/>
      <c r="B8" s="67"/>
      <c r="C8" s="67"/>
      <c r="D8" s="66"/>
      <c r="E8" s="37"/>
      <c r="F8" s="37"/>
      <c r="G8" s="37"/>
    </row>
    <row r="9" ht="15.75" customHeight="1" spans="1:7">
      <c r="A9" s="68" t="s">
        <v>31</v>
      </c>
      <c r="B9" s="69"/>
      <c r="C9" s="69"/>
      <c r="D9" s="70"/>
      <c r="E9" s="37"/>
      <c r="F9" s="37"/>
      <c r="G9" s="37"/>
    </row>
    <row r="11" customHeight="1" spans="1:7">
      <c r="B11" t="s">
        <v>264</v>
      </c>
    </row>
  </sheetData>
  <mergeCells count="8">
    <mergeCell ref="A2:G2"/>
    <mergeCell ref="E4:G4"/>
    <mergeCell ref="A9:D9"/>
    <mergeCell ref="A4:A5"/>
    <mergeCell ref="B4:B5"/>
    <mergeCell ref="C4:C5"/>
    <mergeCell ref="D4:D5"/>
    <mergeCell ref="B11:F12"/>
  </mergeCells>
  <pageMargins left="0.19" right="0.19" top="0.19" bottom="0.2" header="0.19" footer="0.19"/>
  <pageSetup paperSize="1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0"/>
  <sheetViews>
    <sheetView showZeros="0" tabSelected="1" topLeftCell="B23" workbookViewId="0">
      <selection activeCell="H40" sqref="H40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ht="51" customHeight="1" spans="1:10">
      <c r="A1" s="1" t="s">
        <v>265</v>
      </c>
      <c r="B1" s="2"/>
      <c r="C1" s="2"/>
      <c r="D1" s="2"/>
      <c r="E1" s="2"/>
      <c r="F1" s="2"/>
      <c r="G1" s="2"/>
      <c r="H1" s="2"/>
      <c r="I1" s="2"/>
      <c r="J1" s="3"/>
    </row>
    <row r="2" ht="30" customHeight="1" spans="1:10">
      <c r="A2" s="4" t="s">
        <v>266</v>
      </c>
      <c r="B2" s="5" t="str">
        <f>"宁蒗彝族自治县红十字会"</f>
        <v>宁蒗彝族自治县红十字会</v>
      </c>
      <c r="C2" s="6"/>
      <c r="D2" s="6"/>
      <c r="E2" s="6"/>
      <c r="F2" s="6"/>
      <c r="G2" s="6"/>
      <c r="H2" s="6"/>
      <c r="I2" s="6"/>
      <c r="J2" s="7"/>
    </row>
    <row r="3" ht="32.25" customHeight="1" spans="1:10">
      <c r="A3" s="8" t="s">
        <v>267</v>
      </c>
      <c r="B3" s="9"/>
      <c r="C3" s="9"/>
      <c r="D3" s="9"/>
      <c r="E3" s="9"/>
      <c r="F3" s="9"/>
      <c r="G3" s="9"/>
      <c r="H3" s="9"/>
      <c r="I3" s="10"/>
      <c r="J3" s="4" t="s">
        <v>268</v>
      </c>
    </row>
    <row r="4" ht="99.75" customHeight="1" spans="1:10">
      <c r="A4" s="11" t="s">
        <v>269</v>
      </c>
      <c r="B4" s="12" t="s">
        <v>270</v>
      </c>
      <c r="C4" s="13" t="s">
        <v>271</v>
      </c>
      <c r="D4" s="14"/>
      <c r="E4" s="14"/>
      <c r="F4" s="14"/>
      <c r="G4" s="14"/>
      <c r="H4" s="14"/>
      <c r="I4" s="15"/>
      <c r="J4" s="16" t="s">
        <v>272</v>
      </c>
    </row>
    <row r="5" ht="99.75" customHeight="1" spans="1:10">
      <c r="A5" s="17"/>
      <c r="B5" s="12" t="s">
        <v>273</v>
      </c>
      <c r="C5" s="13" t="s">
        <v>274</v>
      </c>
      <c r="D5" s="14"/>
      <c r="E5" s="14"/>
      <c r="F5" s="14"/>
      <c r="G5" s="14"/>
      <c r="H5" s="14"/>
      <c r="I5" s="15"/>
      <c r="J5" s="16" t="s">
        <v>275</v>
      </c>
    </row>
    <row r="6" ht="75" customHeight="1" spans="1:10">
      <c r="A6" s="12" t="s">
        <v>276</v>
      </c>
      <c r="B6" s="18" t="s">
        <v>277</v>
      </c>
      <c r="C6" s="19" t="s">
        <v>278</v>
      </c>
      <c r="D6" s="20"/>
      <c r="E6" s="20"/>
      <c r="F6" s="20"/>
      <c r="G6" s="20"/>
      <c r="H6" s="20"/>
      <c r="I6" s="21"/>
      <c r="J6" s="22" t="s">
        <v>279</v>
      </c>
    </row>
    <row r="7" ht="32.25" customHeight="1" spans="1:10">
      <c r="A7" s="23" t="s">
        <v>280</v>
      </c>
      <c r="B7" s="24"/>
      <c r="C7" s="24"/>
      <c r="D7" s="24"/>
      <c r="E7" s="24"/>
      <c r="F7" s="24"/>
      <c r="G7" s="24"/>
      <c r="H7" s="24"/>
      <c r="I7" s="24"/>
      <c r="J7" s="25"/>
    </row>
    <row r="8" ht="32.25" customHeight="1" spans="1:10">
      <c r="A8" s="26" t="s">
        <v>281</v>
      </c>
      <c r="B8" s="27"/>
      <c r="C8" s="28" t="s">
        <v>282</v>
      </c>
      <c r="D8" s="29"/>
      <c r="E8" s="30"/>
      <c r="F8" s="28" t="s">
        <v>283</v>
      </c>
      <c r="G8" s="30"/>
      <c r="H8" s="8" t="s">
        <v>284</v>
      </c>
      <c r="I8" s="9"/>
      <c r="J8" s="10"/>
    </row>
    <row r="9" ht="32.25" customHeight="1" spans="1:10">
      <c r="A9" s="31"/>
      <c r="B9" s="32"/>
      <c r="C9" s="33"/>
      <c r="D9" s="34"/>
      <c r="E9" s="35"/>
      <c r="F9" s="33"/>
      <c r="G9" s="35"/>
      <c r="H9" s="12" t="s">
        <v>285</v>
      </c>
      <c r="I9" s="12" t="s">
        <v>286</v>
      </c>
      <c r="J9" s="12" t="s">
        <v>287</v>
      </c>
    </row>
    <row r="10" ht="34.5" customHeight="1" spans="1:10">
      <c r="A10" s="36" t="s">
        <v>278</v>
      </c>
      <c r="B10" s="36"/>
      <c r="C10" s="36" t="s">
        <v>288</v>
      </c>
      <c r="D10" s="36"/>
      <c r="E10" s="36"/>
      <c r="F10" s="36" t="s">
        <v>144</v>
      </c>
      <c r="G10" s="36"/>
      <c r="H10" s="37">
        <v>637494</v>
      </c>
      <c r="I10" s="37">
        <v>637494</v>
      </c>
      <c r="J10" s="37"/>
    </row>
    <row r="11" ht="34.5" customHeight="1" spans="1:10">
      <c r="A11" s="36" t="s">
        <v>278</v>
      </c>
      <c r="B11" s="36"/>
      <c r="C11" s="36" t="s">
        <v>288</v>
      </c>
      <c r="D11" s="36"/>
      <c r="E11" s="36"/>
      <c r="F11" s="36" t="s">
        <v>154</v>
      </c>
      <c r="G11" s="36"/>
      <c r="H11" s="37">
        <v>202309.1</v>
      </c>
      <c r="I11" s="37">
        <v>202309.1</v>
      </c>
      <c r="J11" s="37"/>
    </row>
    <row r="12" ht="34.5" customHeight="1" spans="1:10">
      <c r="A12" s="36" t="s">
        <v>278</v>
      </c>
      <c r="B12" s="36"/>
      <c r="C12" s="36" t="s">
        <v>288</v>
      </c>
      <c r="D12" s="36"/>
      <c r="E12" s="36"/>
      <c r="F12" s="36" t="s">
        <v>92</v>
      </c>
      <c r="G12" s="36"/>
      <c r="H12" s="37">
        <v>90251.28</v>
      </c>
      <c r="I12" s="37">
        <v>90251.28</v>
      </c>
      <c r="J12" s="37"/>
    </row>
    <row r="13" ht="34.5" customHeight="1" spans="1:10">
      <c r="A13" s="36" t="s">
        <v>278</v>
      </c>
      <c r="B13" s="36"/>
      <c r="C13" s="36" t="s">
        <v>288</v>
      </c>
      <c r="D13" s="36"/>
      <c r="E13" s="36"/>
      <c r="F13" s="36" t="s">
        <v>184</v>
      </c>
      <c r="G13" s="36"/>
      <c r="H13" s="37">
        <v>52800</v>
      </c>
      <c r="I13" s="37">
        <v>52800</v>
      </c>
      <c r="J13" s="37"/>
    </row>
    <row r="14" ht="34.5" customHeight="1" spans="1:10">
      <c r="A14" s="36" t="s">
        <v>278</v>
      </c>
      <c r="B14" s="36"/>
      <c r="C14" s="36" t="s">
        <v>288</v>
      </c>
      <c r="D14" s="36"/>
      <c r="E14" s="36"/>
      <c r="F14" s="36" t="s">
        <v>174</v>
      </c>
      <c r="G14" s="36"/>
      <c r="H14" s="37">
        <v>2500</v>
      </c>
      <c r="I14" s="37">
        <v>2500</v>
      </c>
      <c r="J14" s="37"/>
    </row>
    <row r="15" ht="34.5" customHeight="1" spans="1:10">
      <c r="A15" s="36" t="s">
        <v>278</v>
      </c>
      <c r="B15" s="36"/>
      <c r="C15" s="36" t="s">
        <v>288</v>
      </c>
      <c r="D15" s="36"/>
      <c r="E15" s="36"/>
      <c r="F15" s="36" t="s">
        <v>168</v>
      </c>
      <c r="G15" s="36"/>
      <c r="H15" s="37">
        <v>38240</v>
      </c>
      <c r="I15" s="37">
        <v>38240</v>
      </c>
      <c r="J15" s="37"/>
    </row>
    <row r="16" ht="34.5" customHeight="1" spans="1:10">
      <c r="A16" s="36" t="s">
        <v>278</v>
      </c>
      <c r="B16" s="36"/>
      <c r="C16" s="36" t="s">
        <v>288</v>
      </c>
      <c r="D16" s="36"/>
      <c r="E16" s="36"/>
      <c r="F16" s="36" t="s">
        <v>150</v>
      </c>
      <c r="G16" s="36"/>
      <c r="H16" s="37">
        <v>114600</v>
      </c>
      <c r="I16" s="37">
        <v>114600</v>
      </c>
      <c r="J16" s="37"/>
    </row>
    <row r="17" ht="34.5" customHeight="1" spans="1:10">
      <c r="A17" s="36" t="s">
        <v>278</v>
      </c>
      <c r="B17" s="36"/>
      <c r="C17" s="36" t="s">
        <v>288</v>
      </c>
      <c r="D17" s="36"/>
      <c r="E17" s="36"/>
      <c r="F17" s="36" t="s">
        <v>164</v>
      </c>
      <c r="G17" s="36"/>
      <c r="H17" s="37">
        <v>836.68</v>
      </c>
      <c r="I17" s="37">
        <v>836.68</v>
      </c>
      <c r="J17" s="37"/>
    </row>
    <row r="18" ht="34.5" customHeight="1" spans="1:10">
      <c r="A18" s="36" t="s">
        <v>278</v>
      </c>
      <c r="B18" s="36"/>
      <c r="C18" s="36" t="s">
        <v>288</v>
      </c>
      <c r="D18" s="36"/>
      <c r="E18" s="36"/>
      <c r="F18" s="36" t="s">
        <v>181</v>
      </c>
      <c r="G18" s="36"/>
      <c r="H18" s="37">
        <v>14579.52</v>
      </c>
      <c r="I18" s="37">
        <v>14579.52</v>
      </c>
      <c r="J18" s="37"/>
    </row>
    <row r="19" ht="32.25" customHeight="1" spans="1:10">
      <c r="A19" s="38" t="s">
        <v>289</v>
      </c>
      <c r="B19" s="39"/>
      <c r="C19" s="39"/>
      <c r="D19" s="39"/>
      <c r="E19" s="39"/>
      <c r="F19" s="39"/>
      <c r="G19" s="39"/>
      <c r="H19" s="39"/>
      <c r="I19" s="39"/>
      <c r="J19" s="40"/>
    </row>
    <row r="20" ht="32.25" customHeight="1" spans="1:10">
      <c r="A20" s="41" t="s">
        <v>290</v>
      </c>
      <c r="B20" s="42"/>
      <c r="C20" s="42"/>
      <c r="D20" s="42"/>
      <c r="E20" s="42"/>
      <c r="F20" s="42"/>
      <c r="G20" s="43"/>
      <c r="H20" s="44" t="s">
        <v>291</v>
      </c>
      <c r="I20" s="45" t="s">
        <v>205</v>
      </c>
      <c r="J20" s="44" t="s">
        <v>292</v>
      </c>
    </row>
    <row r="21" ht="36" customHeight="1" spans="1:10">
      <c r="A21" s="46" t="s">
        <v>198</v>
      </c>
      <c r="B21" s="46" t="s">
        <v>293</v>
      </c>
      <c r="C21" s="47" t="s">
        <v>200</v>
      </c>
      <c r="D21" s="47" t="s">
        <v>201</v>
      </c>
      <c r="E21" s="47" t="s">
        <v>202</v>
      </c>
      <c r="F21" s="47" t="s">
        <v>203</v>
      </c>
      <c r="G21" s="47" t="s">
        <v>204</v>
      </c>
      <c r="H21" s="48"/>
      <c r="I21" s="48"/>
      <c r="J21" s="48"/>
    </row>
    <row r="22" ht="32.25" customHeight="1" spans="1:10">
      <c r="A22" s="36" t="s">
        <v>294</v>
      </c>
      <c r="B22" s="36"/>
      <c r="C22" s="36"/>
      <c r="D22" s="36"/>
      <c r="E22" s="36"/>
      <c r="F22" s="36"/>
      <c r="G22" s="36"/>
      <c r="H22" s="36"/>
      <c r="I22" s="36"/>
      <c r="J22" s="36"/>
    </row>
    <row r="23" ht="32.25" customHeight="1" spans="1:10">
      <c r="A23" s="36"/>
      <c r="B23" s="36" t="s">
        <v>295</v>
      </c>
      <c r="C23" s="36"/>
      <c r="D23" s="36"/>
      <c r="E23" s="36"/>
      <c r="F23" s="36"/>
      <c r="G23" s="36"/>
      <c r="H23" s="36"/>
      <c r="I23" s="36"/>
      <c r="J23" s="36"/>
    </row>
    <row r="24" ht="32.25" customHeight="1" spans="1:10">
      <c r="A24" s="36"/>
      <c r="B24" s="36"/>
      <c r="C24" s="36" t="s">
        <v>296</v>
      </c>
      <c r="D24" s="36" t="s">
        <v>297</v>
      </c>
      <c r="E24" s="36" t="s">
        <v>298</v>
      </c>
      <c r="F24" s="36" t="s">
        <v>299</v>
      </c>
      <c r="G24" s="36" t="s">
        <v>300</v>
      </c>
      <c r="H24" s="36" t="s">
        <v>301</v>
      </c>
      <c r="I24" s="36" t="s">
        <v>302</v>
      </c>
      <c r="J24" s="36" t="s">
        <v>303</v>
      </c>
    </row>
    <row r="25" ht="32.25" customHeight="1" spans="1:10">
      <c r="A25" s="36"/>
      <c r="B25" s="36"/>
      <c r="C25" s="36" t="s">
        <v>304</v>
      </c>
      <c r="D25" s="36" t="s">
        <v>297</v>
      </c>
      <c r="E25" s="36" t="s">
        <v>305</v>
      </c>
      <c r="F25" s="36" t="s">
        <v>306</v>
      </c>
      <c r="G25" s="36" t="s">
        <v>300</v>
      </c>
      <c r="H25" s="36" t="s">
        <v>307</v>
      </c>
      <c r="I25" s="36" t="s">
        <v>308</v>
      </c>
      <c r="J25" s="36" t="s">
        <v>303</v>
      </c>
    </row>
    <row r="26" ht="32.25" customHeight="1" spans="1:10">
      <c r="A26" s="36"/>
      <c r="B26" s="36" t="s">
        <v>309</v>
      </c>
      <c r="C26" s="36"/>
      <c r="D26" s="36"/>
      <c r="E26" s="36"/>
      <c r="F26" s="36"/>
      <c r="G26" s="36"/>
      <c r="H26" s="36"/>
      <c r="I26" s="36"/>
      <c r="J26" s="36"/>
    </row>
    <row r="27" ht="32.25" customHeight="1" spans="1:10">
      <c r="A27" s="36"/>
      <c r="B27" s="36"/>
      <c r="C27" s="36" t="s">
        <v>310</v>
      </c>
      <c r="D27" s="36" t="s">
        <v>311</v>
      </c>
      <c r="E27" s="36" t="s">
        <v>312</v>
      </c>
      <c r="F27" s="36" t="s">
        <v>313</v>
      </c>
      <c r="G27" s="36" t="s">
        <v>300</v>
      </c>
      <c r="H27" s="36" t="s">
        <v>314</v>
      </c>
      <c r="I27" s="36" t="s">
        <v>315</v>
      </c>
      <c r="J27" s="36" t="s">
        <v>303</v>
      </c>
    </row>
    <row r="28" ht="32.25" customHeight="1" spans="1:10">
      <c r="A28" s="36"/>
      <c r="B28" s="36"/>
      <c r="C28" s="36" t="s">
        <v>316</v>
      </c>
      <c r="D28" s="36" t="s">
        <v>311</v>
      </c>
      <c r="E28" s="36" t="s">
        <v>312</v>
      </c>
      <c r="F28" s="36" t="s">
        <v>313</v>
      </c>
      <c r="G28" s="36" t="s">
        <v>300</v>
      </c>
      <c r="H28" s="36" t="s">
        <v>317</v>
      </c>
      <c r="I28" s="36" t="s">
        <v>318</v>
      </c>
      <c r="J28" s="36" t="s">
        <v>303</v>
      </c>
    </row>
    <row r="29" ht="32.25" customHeight="1" spans="1:10">
      <c r="A29" s="36"/>
      <c r="B29" s="36"/>
      <c r="C29" s="36" t="s">
        <v>319</v>
      </c>
      <c r="D29" s="36" t="s">
        <v>311</v>
      </c>
      <c r="E29" s="36" t="s">
        <v>312</v>
      </c>
      <c r="F29" s="36" t="s">
        <v>313</v>
      </c>
      <c r="G29" s="36" t="s">
        <v>300</v>
      </c>
      <c r="H29" s="36" t="s">
        <v>320</v>
      </c>
      <c r="I29" s="36" t="s">
        <v>321</v>
      </c>
      <c r="J29" s="36" t="s">
        <v>303</v>
      </c>
    </row>
    <row r="30" ht="32.25" customHeight="1" spans="1:10">
      <c r="A30" s="36"/>
      <c r="B30" s="36"/>
      <c r="C30" s="36" t="s">
        <v>322</v>
      </c>
      <c r="D30" s="36" t="s">
        <v>311</v>
      </c>
      <c r="E30" s="36" t="s">
        <v>312</v>
      </c>
      <c r="F30" s="36" t="s">
        <v>313</v>
      </c>
      <c r="G30" s="36" t="s">
        <v>300</v>
      </c>
      <c r="H30" s="36" t="s">
        <v>323</v>
      </c>
      <c r="I30" s="36" t="s">
        <v>324</v>
      </c>
      <c r="J30" s="36" t="s">
        <v>303</v>
      </c>
    </row>
    <row r="31" ht="32.25" customHeight="1" spans="1:10">
      <c r="A31" s="36"/>
      <c r="B31" s="36" t="s">
        <v>325</v>
      </c>
      <c r="C31" s="36"/>
      <c r="D31" s="36"/>
      <c r="E31" s="36"/>
      <c r="F31" s="36"/>
      <c r="G31" s="36"/>
      <c r="H31" s="36"/>
      <c r="I31" s="36"/>
      <c r="J31" s="36"/>
    </row>
    <row r="32" ht="32.25" customHeight="1" spans="1:10">
      <c r="A32" s="36"/>
      <c r="B32" s="36"/>
      <c r="C32" s="36" t="s">
        <v>326</v>
      </c>
      <c r="D32" s="36" t="s">
        <v>311</v>
      </c>
      <c r="E32" s="36" t="s">
        <v>312</v>
      </c>
      <c r="F32" s="36" t="s">
        <v>313</v>
      </c>
      <c r="G32" s="36" t="s">
        <v>300</v>
      </c>
      <c r="H32" s="36" t="s">
        <v>327</v>
      </c>
      <c r="I32" s="36" t="s">
        <v>328</v>
      </c>
      <c r="J32" s="36" t="s">
        <v>303</v>
      </c>
    </row>
    <row r="33" ht="32.25" customHeight="1" spans="1:10">
      <c r="A33" s="36"/>
      <c r="B33" s="36"/>
      <c r="C33" s="36" t="s">
        <v>329</v>
      </c>
      <c r="D33" s="36" t="s">
        <v>330</v>
      </c>
      <c r="E33" s="36" t="s">
        <v>312</v>
      </c>
      <c r="F33" s="36" t="s">
        <v>331</v>
      </c>
      <c r="G33" s="36" t="s">
        <v>300</v>
      </c>
      <c r="H33" s="36" t="s">
        <v>332</v>
      </c>
      <c r="I33" s="36" t="s">
        <v>333</v>
      </c>
      <c r="J33" s="36" t="s">
        <v>303</v>
      </c>
    </row>
    <row r="34" ht="32.25" customHeight="1" spans="1:10">
      <c r="A34" s="36" t="s">
        <v>334</v>
      </c>
      <c r="B34" s="36"/>
      <c r="C34" s="36"/>
      <c r="D34" s="36"/>
      <c r="E34" s="36"/>
      <c r="F34" s="36"/>
      <c r="G34" s="36"/>
      <c r="H34" s="36"/>
      <c r="I34" s="36"/>
      <c r="J34" s="36"/>
    </row>
    <row r="35" ht="32.25" customHeight="1" spans="1:10">
      <c r="A35" s="36"/>
      <c r="B35" s="36" t="s">
        <v>335</v>
      </c>
      <c r="C35" s="36"/>
      <c r="D35" s="36"/>
      <c r="E35" s="36"/>
      <c r="F35" s="36"/>
      <c r="G35" s="36"/>
      <c r="H35" s="36"/>
      <c r="I35" s="36"/>
      <c r="J35" s="36"/>
    </row>
    <row r="36" ht="32.25" customHeight="1" spans="1:10">
      <c r="A36" s="36"/>
      <c r="B36" s="36"/>
      <c r="C36" s="36" t="s">
        <v>336</v>
      </c>
      <c r="D36" s="36" t="s">
        <v>311</v>
      </c>
      <c r="E36" s="36" t="s">
        <v>312</v>
      </c>
      <c r="F36" s="36" t="s">
        <v>313</v>
      </c>
      <c r="G36" s="36" t="s">
        <v>300</v>
      </c>
      <c r="H36" s="36" t="s">
        <v>337</v>
      </c>
      <c r="I36" s="36" t="s">
        <v>338</v>
      </c>
      <c r="J36" s="36" t="s">
        <v>303</v>
      </c>
    </row>
    <row r="37" ht="32.25" customHeight="1" spans="1:10">
      <c r="A37" s="36"/>
      <c r="B37" s="36"/>
      <c r="C37" s="36" t="s">
        <v>339</v>
      </c>
      <c r="D37" s="36" t="s">
        <v>311</v>
      </c>
      <c r="E37" s="36" t="s">
        <v>312</v>
      </c>
      <c r="F37" s="36" t="s">
        <v>313</v>
      </c>
      <c r="G37" s="36" t="s">
        <v>300</v>
      </c>
      <c r="H37" s="36" t="s">
        <v>340</v>
      </c>
      <c r="I37" s="36" t="s">
        <v>341</v>
      </c>
      <c r="J37" s="36" t="s">
        <v>303</v>
      </c>
    </row>
    <row r="38" ht="32.25" customHeight="1" spans="1:10">
      <c r="A38" s="36" t="s">
        <v>342</v>
      </c>
      <c r="B38" s="36"/>
      <c r="C38" s="36"/>
      <c r="D38" s="36"/>
      <c r="E38" s="36"/>
      <c r="F38" s="36"/>
      <c r="G38" s="36"/>
      <c r="H38" s="36"/>
      <c r="I38" s="36"/>
      <c r="J38" s="36"/>
    </row>
    <row r="39" ht="32.25" customHeight="1" spans="1:10">
      <c r="A39" s="36"/>
      <c r="B39" s="36" t="s">
        <v>343</v>
      </c>
      <c r="C39" s="36"/>
      <c r="D39" s="36"/>
      <c r="E39" s="36"/>
      <c r="F39" s="36"/>
      <c r="G39" s="36"/>
      <c r="H39" s="36"/>
      <c r="I39" s="36"/>
      <c r="J39" s="36"/>
    </row>
    <row r="40" ht="32.25" customHeight="1" spans="1:10">
      <c r="A40" s="36"/>
      <c r="B40" s="36"/>
      <c r="C40" s="36" t="s">
        <v>344</v>
      </c>
      <c r="D40" s="36" t="s">
        <v>311</v>
      </c>
      <c r="E40" s="36" t="s">
        <v>312</v>
      </c>
      <c r="F40" s="36" t="s">
        <v>313</v>
      </c>
      <c r="G40" s="36" t="s">
        <v>300</v>
      </c>
      <c r="H40" s="49" t="s">
        <v>345</v>
      </c>
      <c r="I40" s="36" t="s">
        <v>346</v>
      </c>
      <c r="J40" s="36" t="s">
        <v>303</v>
      </c>
    </row>
  </sheetData>
  <mergeCells count="50">
    <mergeCell ref="A1:J1"/>
    <mergeCell ref="B2:J2"/>
    <mergeCell ref="A3:I3"/>
    <mergeCell ref="C4:I4"/>
    <mergeCell ref="C4:I4"/>
    <mergeCell ref="C5:I5"/>
    <mergeCell ref="C5:I5"/>
    <mergeCell ref="C6:I6"/>
    <mergeCell ref="C6:I6"/>
    <mergeCell ref="A7:J7"/>
    <mergeCell ref="H8:J8"/>
    <mergeCell ref="A10:B10"/>
    <mergeCell ref="A10:B10"/>
    <mergeCell ref="C10:E10"/>
    <mergeCell ref="C10:E10"/>
    <mergeCell ref="F10:G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J19"/>
    <mergeCell ref="A20:G20"/>
    <mergeCell ref="A4:A5"/>
    <mergeCell ref="H20:H21"/>
    <mergeCell ref="I20:I21"/>
    <mergeCell ref="J20:J21"/>
    <mergeCell ref="F8:G9"/>
    <mergeCell ref="A8:B9"/>
    <mergeCell ref="C8:E9"/>
  </mergeCells>
  <pageMargins left="0.88" right="0.88" top="0.94" bottom="0.94" header="0.38" footer="0.38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3.575" customWidth="1"/>
    <col min="3" max="8" width="12.575" customWidth="1"/>
    <col min="9" max="9" width="11.7083333333333" customWidth="1"/>
    <col min="10" max="14" width="12.575" customWidth="1"/>
    <col min="16" max="16" width="9.575" customWidth="1"/>
    <col min="17" max="17" width="9.70833333333333" customWidth="1"/>
    <col min="18" max="18" width="10.575" customWidth="1"/>
    <col min="19" max="19" width="10.1416666666667" customWidth="1"/>
  </cols>
  <sheetData>
    <row r="1" customHeight="1" spans="1:19">
      <c r="A1" s="72"/>
      <c r="B1" s="72"/>
      <c r="C1" s="72"/>
      <c r="D1" s="72"/>
      <c r="E1" s="72"/>
      <c r="F1" s="72"/>
      <c r="G1" s="72"/>
      <c r="H1" s="72"/>
      <c r="I1" s="118"/>
      <c r="J1" s="72"/>
      <c r="K1" s="72"/>
      <c r="L1" s="72"/>
      <c r="M1" s="72"/>
      <c r="N1" s="72"/>
      <c r="O1" s="118"/>
      <c r="P1" s="118"/>
      <c r="Q1" s="118"/>
      <c r="R1" s="118"/>
      <c r="S1" s="73" t="s">
        <v>27</v>
      </c>
    </row>
    <row r="2" ht="36" customHeight="1" spans="1:19">
      <c r="A2" s="214" t="s">
        <v>28</v>
      </c>
      <c r="B2" s="74"/>
      <c r="C2" s="74"/>
      <c r="D2" s="74"/>
      <c r="E2" s="74"/>
      <c r="F2" s="74"/>
      <c r="G2" s="74"/>
      <c r="H2" s="74"/>
      <c r="I2" s="107"/>
      <c r="J2" s="74"/>
      <c r="K2" s="74"/>
      <c r="L2" s="74"/>
      <c r="M2" s="74"/>
      <c r="N2" s="74"/>
      <c r="O2" s="107"/>
      <c r="P2" s="107"/>
      <c r="Q2" s="107"/>
      <c r="R2" s="107"/>
      <c r="S2" s="107"/>
    </row>
    <row r="3" ht="20.25" customHeight="1" spans="1:19">
      <c r="A3" s="93" t="str">
        <f>"单位名称："&amp;"宁蒗彝族自治县红十字会"</f>
        <v>单位名称：宁蒗彝族自治县红十字会</v>
      </c>
      <c r="B3" s="77"/>
      <c r="C3" s="77"/>
      <c r="D3" s="77"/>
      <c r="E3" s="77"/>
      <c r="F3" s="77"/>
      <c r="G3" s="77"/>
      <c r="H3" s="77"/>
      <c r="I3" s="124"/>
      <c r="J3" s="77"/>
      <c r="K3" s="77"/>
      <c r="L3" s="77"/>
      <c r="M3" s="77"/>
      <c r="N3" s="77"/>
      <c r="O3" s="124"/>
      <c r="P3" s="124"/>
      <c r="Q3" s="124"/>
      <c r="R3" s="124"/>
      <c r="S3" s="78" t="s">
        <v>2</v>
      </c>
    </row>
    <row r="4" ht="18.75" customHeight="1" spans="1:19">
      <c r="A4" s="215" t="s">
        <v>29</v>
      </c>
      <c r="B4" s="216" t="s">
        <v>30</v>
      </c>
      <c r="C4" s="216" t="s">
        <v>31</v>
      </c>
      <c r="D4" s="217" t="s">
        <v>32</v>
      </c>
      <c r="E4" s="218"/>
      <c r="F4" s="218"/>
      <c r="G4" s="218"/>
      <c r="H4" s="218"/>
      <c r="I4" s="160"/>
      <c r="J4" s="218"/>
      <c r="K4" s="218"/>
      <c r="L4" s="218"/>
      <c r="M4" s="218"/>
      <c r="N4" s="213"/>
      <c r="O4" s="217" t="s">
        <v>20</v>
      </c>
      <c r="P4" s="217"/>
      <c r="Q4" s="217"/>
      <c r="R4" s="217"/>
      <c r="S4" s="219"/>
    </row>
    <row r="5" ht="24.75" customHeight="1" spans="1:19">
      <c r="A5" s="220"/>
      <c r="B5" s="221"/>
      <c r="C5" s="221"/>
      <c r="D5" s="221" t="s">
        <v>33</v>
      </c>
      <c r="E5" s="221" t="s">
        <v>34</v>
      </c>
      <c r="F5" s="221" t="s">
        <v>35</v>
      </c>
      <c r="G5" s="221" t="s">
        <v>36</v>
      </c>
      <c r="H5" s="221" t="s">
        <v>37</v>
      </c>
      <c r="I5" s="222" t="s">
        <v>38</v>
      </c>
      <c r="J5" s="223"/>
      <c r="K5" s="223"/>
      <c r="L5" s="223"/>
      <c r="M5" s="223"/>
      <c r="N5" s="224"/>
      <c r="O5" s="225" t="s">
        <v>33</v>
      </c>
      <c r="P5" s="225" t="s">
        <v>34</v>
      </c>
      <c r="Q5" s="215" t="s">
        <v>35</v>
      </c>
      <c r="R5" s="216" t="s">
        <v>36</v>
      </c>
      <c r="S5" s="216" t="s">
        <v>39</v>
      </c>
    </row>
    <row r="6" ht="24.75" customHeight="1" spans="1:19">
      <c r="A6" s="226"/>
      <c r="B6" s="227"/>
      <c r="C6" s="227"/>
      <c r="D6" s="227"/>
      <c r="E6" s="227"/>
      <c r="F6" s="227"/>
      <c r="G6" s="227"/>
      <c r="H6" s="227"/>
      <c r="I6" s="228" t="s">
        <v>33</v>
      </c>
      <c r="J6" s="229" t="s">
        <v>40</v>
      </c>
      <c r="K6" s="229" t="s">
        <v>41</v>
      </c>
      <c r="L6" s="229" t="s">
        <v>42</v>
      </c>
      <c r="M6" s="229" t="s">
        <v>43</v>
      </c>
      <c r="N6" s="229" t="s">
        <v>44</v>
      </c>
      <c r="O6" s="230"/>
      <c r="P6" s="230"/>
      <c r="Q6" s="231"/>
      <c r="R6" s="230"/>
      <c r="S6" s="227"/>
    </row>
    <row r="7" ht="16.5" customHeight="1" spans="1:19">
      <c r="A7" s="232">
        <v>1</v>
      </c>
      <c r="B7" s="86">
        <v>2</v>
      </c>
      <c r="C7" s="86">
        <v>3</v>
      </c>
      <c r="D7" s="86">
        <v>4</v>
      </c>
      <c r="E7" s="233">
        <v>5</v>
      </c>
      <c r="F7" s="234">
        <v>6</v>
      </c>
      <c r="G7" s="234">
        <v>7</v>
      </c>
      <c r="H7" s="233">
        <v>8</v>
      </c>
      <c r="I7" s="233">
        <v>9</v>
      </c>
      <c r="J7" s="234">
        <v>10</v>
      </c>
      <c r="K7" s="234">
        <v>11</v>
      </c>
      <c r="L7" s="233">
        <v>12</v>
      </c>
      <c r="M7" s="233">
        <v>13</v>
      </c>
      <c r="N7" s="234">
        <v>14</v>
      </c>
      <c r="O7" s="234">
        <v>15</v>
      </c>
      <c r="P7" s="233">
        <v>16</v>
      </c>
      <c r="Q7" s="235">
        <v>17</v>
      </c>
      <c r="R7" s="236">
        <v>18</v>
      </c>
      <c r="S7" s="236">
        <v>19</v>
      </c>
    </row>
    <row r="8" ht="16.5" customHeight="1" spans="1:19">
      <c r="A8" s="36" t="s">
        <v>45</v>
      </c>
      <c r="B8" s="36" t="s">
        <v>46</v>
      </c>
      <c r="C8" s="37">
        <v>1153610.58</v>
      </c>
      <c r="D8" s="37">
        <v>1153610.58</v>
      </c>
      <c r="E8" s="37">
        <v>1153610.58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ht="16.5" customHeight="1" spans="1:19">
      <c r="A9" s="237" t="s">
        <v>31</v>
      </c>
      <c r="B9" s="238"/>
      <c r="C9" s="37">
        <v>1153610.58</v>
      </c>
      <c r="D9" s="37">
        <v>1153610.58</v>
      </c>
      <c r="E9" s="37">
        <v>1153610.58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scale="4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4"/>
  <sheetViews>
    <sheetView showZeros="0" topLeftCell="A9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7.7083333333333" customWidth="1"/>
    <col min="3" max="6" width="18.85" customWidth="1"/>
    <col min="7" max="7" width="21.2833333333333" customWidth="1"/>
    <col min="8" max="9" width="16.425" customWidth="1"/>
    <col min="10" max="10" width="13.575" customWidth="1"/>
    <col min="11" max="15" width="18.85" customWidth="1"/>
  </cols>
  <sheetData>
    <row r="1" ht="15.75" customHeight="1" spans="1:1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91" t="s">
        <v>47</v>
      </c>
    </row>
    <row r="2" ht="28.5" customHeight="1" spans="1:15">
      <c r="A2" s="74" t="s">
        <v>48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ht="15" customHeight="1" spans="1:15">
      <c r="A3" s="208" t="str">
        <f>"单位名称："&amp;"宁蒗彝族自治县红十字会"</f>
        <v>单位名称：宁蒗彝族自治县红十字会</v>
      </c>
      <c r="B3" s="209"/>
      <c r="C3" s="111"/>
      <c r="D3" s="111"/>
      <c r="E3" s="111"/>
      <c r="F3" s="111"/>
      <c r="G3" s="77"/>
      <c r="H3" s="111"/>
      <c r="I3" s="111"/>
      <c r="J3" s="77"/>
      <c r="K3" s="111"/>
      <c r="L3" s="111"/>
      <c r="M3" s="77"/>
      <c r="N3" s="77"/>
      <c r="O3" s="91" t="s">
        <v>2</v>
      </c>
    </row>
    <row r="4" ht="17.25" customHeight="1" spans="1:15">
      <c r="A4" s="80" t="s">
        <v>49</v>
      </c>
      <c r="B4" s="80" t="s">
        <v>50</v>
      </c>
      <c r="C4" s="11" t="s">
        <v>31</v>
      </c>
      <c r="D4" s="11" t="s">
        <v>34</v>
      </c>
      <c r="E4" s="11"/>
      <c r="F4" s="11"/>
      <c r="G4" s="210" t="s">
        <v>35</v>
      </c>
      <c r="H4" s="80" t="s">
        <v>36</v>
      </c>
      <c r="I4" s="80" t="s">
        <v>51</v>
      </c>
      <c r="J4" s="8" t="s">
        <v>38</v>
      </c>
      <c r="K4" s="96"/>
      <c r="L4" s="96"/>
      <c r="M4" s="96"/>
      <c r="N4" s="96"/>
      <c r="O4" s="97"/>
    </row>
    <row r="5" ht="26.25" customHeight="1" spans="1:15">
      <c r="A5" s="17"/>
      <c r="B5" s="17"/>
      <c r="C5" s="17"/>
      <c r="D5" s="11" t="s">
        <v>33</v>
      </c>
      <c r="E5" s="11" t="s">
        <v>52</v>
      </c>
      <c r="F5" s="11" t="s">
        <v>53</v>
      </c>
      <c r="G5" s="17"/>
      <c r="H5" s="17"/>
      <c r="I5" s="17"/>
      <c r="J5" s="4" t="s">
        <v>33</v>
      </c>
      <c r="K5" s="63" t="s">
        <v>54</v>
      </c>
      <c r="L5" s="63" t="s">
        <v>55</v>
      </c>
      <c r="M5" s="63" t="s">
        <v>56</v>
      </c>
      <c r="N5" s="63" t="s">
        <v>57</v>
      </c>
      <c r="O5" s="63" t="s">
        <v>58</v>
      </c>
    </row>
    <row r="6" ht="16.5" customHeight="1" spans="1:1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</row>
    <row r="7" ht="20.25" customHeight="1" spans="1:15">
      <c r="A7" s="36" t="s">
        <v>59</v>
      </c>
      <c r="B7" s="36" t="s">
        <v>60</v>
      </c>
      <c r="C7" s="37">
        <v>14579.52</v>
      </c>
      <c r="D7" s="37">
        <v>14579.52</v>
      </c>
      <c r="E7" s="37">
        <v>14579.52</v>
      </c>
      <c r="F7" s="37"/>
      <c r="G7" s="37"/>
      <c r="H7" s="37"/>
      <c r="I7" s="37"/>
      <c r="J7" s="37"/>
      <c r="K7" s="37"/>
      <c r="L7" s="37"/>
      <c r="M7" s="37"/>
      <c r="N7" s="37"/>
      <c r="O7" s="37"/>
    </row>
    <row r="8" ht="20.25" customHeight="1" spans="1:15">
      <c r="A8" s="211" t="s">
        <v>61</v>
      </c>
      <c r="B8" s="211" t="s">
        <v>62</v>
      </c>
      <c r="C8" s="37">
        <v>14579.52</v>
      </c>
      <c r="D8" s="37">
        <v>14579.52</v>
      </c>
      <c r="E8" s="37">
        <v>14579.52</v>
      </c>
      <c r="F8" s="37"/>
      <c r="G8" s="37"/>
      <c r="H8" s="37"/>
      <c r="I8" s="37"/>
      <c r="J8" s="37"/>
      <c r="K8" s="37"/>
      <c r="L8" s="37"/>
      <c r="M8" s="37"/>
      <c r="N8" s="37"/>
      <c r="O8" s="37"/>
    </row>
    <row r="9" ht="20.25" customHeight="1" spans="1:15">
      <c r="A9" s="212" t="s">
        <v>63</v>
      </c>
      <c r="B9" s="212" t="s">
        <v>64</v>
      </c>
      <c r="C9" s="37">
        <v>14579.52</v>
      </c>
      <c r="D9" s="37">
        <v>14579.52</v>
      </c>
      <c r="E9" s="37">
        <v>14579.52</v>
      </c>
      <c r="F9" s="37"/>
      <c r="G9" s="37"/>
      <c r="H9" s="37"/>
      <c r="I9" s="37"/>
      <c r="J9" s="37"/>
      <c r="K9" s="37"/>
      <c r="L9" s="37"/>
      <c r="M9" s="37"/>
      <c r="N9" s="37"/>
      <c r="O9" s="37"/>
    </row>
    <row r="10" ht="20.25" customHeight="1" spans="1:15">
      <c r="A10" s="36" t="s">
        <v>65</v>
      </c>
      <c r="B10" s="36" t="s">
        <v>66</v>
      </c>
      <c r="C10" s="37">
        <v>965969.04</v>
      </c>
      <c r="D10" s="37">
        <v>965969.04</v>
      </c>
      <c r="E10" s="37">
        <v>965969.04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ht="20.25" customHeight="1" spans="1:15">
      <c r="A11" s="211" t="s">
        <v>67</v>
      </c>
      <c r="B11" s="211" t="s">
        <v>68</v>
      </c>
      <c r="C11" s="37">
        <v>120335.04</v>
      </c>
      <c r="D11" s="37">
        <v>120335.04</v>
      </c>
      <c r="E11" s="37">
        <v>120335.04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ht="20.25" customHeight="1" spans="1:15">
      <c r="A12" s="212" t="s">
        <v>69</v>
      </c>
      <c r="B12" s="212" t="s">
        <v>70</v>
      </c>
      <c r="C12" s="37">
        <v>120335.04</v>
      </c>
      <c r="D12" s="37">
        <v>120335.04</v>
      </c>
      <c r="E12" s="37">
        <v>120335.04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ht="20.25" customHeight="1" spans="1:15">
      <c r="A13" s="211" t="s">
        <v>71</v>
      </c>
      <c r="B13" s="211" t="s">
        <v>72</v>
      </c>
      <c r="C13" s="37">
        <v>845634</v>
      </c>
      <c r="D13" s="37">
        <v>845634</v>
      </c>
      <c r="E13" s="37">
        <v>845634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ht="20.25" customHeight="1" spans="1:15">
      <c r="A14" s="212" t="s">
        <v>73</v>
      </c>
      <c r="B14" s="212" t="s">
        <v>74</v>
      </c>
      <c r="C14" s="37">
        <v>845634</v>
      </c>
      <c r="D14" s="37">
        <v>845634</v>
      </c>
      <c r="E14" s="37">
        <v>845634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ht="20.25" customHeight="1" spans="1:15">
      <c r="A15" s="36" t="s">
        <v>75</v>
      </c>
      <c r="B15" s="36" t="s">
        <v>76</v>
      </c>
      <c r="C15" s="37">
        <v>82810.74</v>
      </c>
      <c r="D15" s="37">
        <v>82810.74</v>
      </c>
      <c r="E15" s="37">
        <v>82810.74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ht="20.25" customHeight="1" spans="1:15">
      <c r="A16" s="211" t="s">
        <v>77</v>
      </c>
      <c r="B16" s="211" t="s">
        <v>78</v>
      </c>
      <c r="C16" s="37">
        <v>82810.74</v>
      </c>
      <c r="D16" s="37">
        <v>82810.74</v>
      </c>
      <c r="E16" s="37">
        <v>82810.74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ht="20.25" customHeight="1" spans="1:15">
      <c r="A17" s="212" t="s">
        <v>79</v>
      </c>
      <c r="B17" s="212" t="s">
        <v>80</v>
      </c>
      <c r="C17" s="37">
        <v>48886.11</v>
      </c>
      <c r="D17" s="37">
        <v>48886.11</v>
      </c>
      <c r="E17" s="37">
        <v>48886.11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ht="20.25" customHeight="1" spans="1:15">
      <c r="A18" s="212" t="s">
        <v>81</v>
      </c>
      <c r="B18" s="212" t="s">
        <v>82</v>
      </c>
      <c r="C18" s="37">
        <v>836.68</v>
      </c>
      <c r="D18" s="37">
        <v>836.68</v>
      </c>
      <c r="E18" s="37">
        <v>836.68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ht="20.25" customHeight="1" spans="1:15">
      <c r="A19" s="212" t="s">
        <v>83</v>
      </c>
      <c r="B19" s="212" t="s">
        <v>84</v>
      </c>
      <c r="C19" s="37">
        <v>30083.76</v>
      </c>
      <c r="D19" s="37">
        <v>30083.76</v>
      </c>
      <c r="E19" s="37">
        <v>30083.76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ht="20.25" customHeight="1" spans="1:15">
      <c r="A20" s="212" t="s">
        <v>85</v>
      </c>
      <c r="B20" s="212" t="s">
        <v>86</v>
      </c>
      <c r="C20" s="37">
        <v>3004.19</v>
      </c>
      <c r="D20" s="37">
        <v>3004.19</v>
      </c>
      <c r="E20" s="37">
        <v>3004.19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ht="20.25" customHeight="1" spans="1:15">
      <c r="A21" s="36" t="s">
        <v>87</v>
      </c>
      <c r="B21" s="36" t="s">
        <v>88</v>
      </c>
      <c r="C21" s="37">
        <v>90251.28</v>
      </c>
      <c r="D21" s="37">
        <v>90251.28</v>
      </c>
      <c r="E21" s="37">
        <v>90251.28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ht="20.25" customHeight="1" spans="1:15">
      <c r="A22" s="211" t="s">
        <v>89</v>
      </c>
      <c r="B22" s="211" t="s">
        <v>90</v>
      </c>
      <c r="C22" s="37">
        <v>90251.28</v>
      </c>
      <c r="D22" s="37">
        <v>90251.28</v>
      </c>
      <c r="E22" s="37">
        <v>90251.28</v>
      </c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ht="20.25" customHeight="1" spans="1:15">
      <c r="A23" s="212" t="s">
        <v>91</v>
      </c>
      <c r="B23" s="212" t="s">
        <v>92</v>
      </c>
      <c r="C23" s="37">
        <v>90251.28</v>
      </c>
      <c r="D23" s="37">
        <v>90251.28</v>
      </c>
      <c r="E23" s="37">
        <v>90251.28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ht="17.25" customHeight="1" spans="1:15">
      <c r="A24" s="88" t="s">
        <v>93</v>
      </c>
      <c r="B24" s="213" t="s">
        <v>93</v>
      </c>
      <c r="C24" s="37">
        <v>1153610.58</v>
      </c>
      <c r="D24" s="37">
        <v>1153610.58</v>
      </c>
      <c r="E24" s="37">
        <v>1153610.58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9" right="0.39" top="0.58" bottom="0.58" header="0.5" footer="0.5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showZeros="0" workbookViewId="0">
      <selection activeCell="A8" sqref="A8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48.575" customWidth="1"/>
    <col min="4" max="4" width="36.425" customWidth="1"/>
  </cols>
  <sheetData>
    <row r="1" customHeight="1" spans="1:4">
      <c r="A1" s="193"/>
      <c r="B1" s="193"/>
      <c r="C1" s="193"/>
      <c r="D1" s="91" t="s">
        <v>94</v>
      </c>
    </row>
    <row r="2" ht="45" customHeight="1" spans="1:4">
      <c r="A2" s="106" t="s">
        <v>95</v>
      </c>
      <c r="B2" s="194"/>
      <c r="C2" s="194"/>
      <c r="D2" s="194"/>
    </row>
    <row r="3" ht="17.25" customHeight="1" spans="1:4">
      <c r="A3" s="75" t="str">
        <f>"单位名称："&amp;"宁蒗彝族自治县红十字会"</f>
        <v>单位名称：宁蒗彝族自治县红十字会</v>
      </c>
      <c r="B3" s="195"/>
      <c r="C3" s="195"/>
      <c r="D3" s="145" t="s">
        <v>2</v>
      </c>
    </row>
    <row r="4" ht="19.5" customHeight="1" spans="1:4">
      <c r="A4" s="8" t="s">
        <v>3</v>
      </c>
      <c r="B4" s="10"/>
      <c r="C4" s="8" t="s">
        <v>4</v>
      </c>
      <c r="D4" s="10"/>
    </row>
    <row r="5" ht="21.75" customHeight="1" spans="1:4">
      <c r="A5" s="11" t="s">
        <v>5</v>
      </c>
      <c r="B5" s="154" t="s">
        <v>6</v>
      </c>
      <c r="C5" s="11" t="s">
        <v>96</v>
      </c>
      <c r="D5" s="154" t="s">
        <v>6</v>
      </c>
    </row>
    <row r="6" ht="17.25" customHeight="1" spans="1:4">
      <c r="A6" s="17"/>
      <c r="B6" s="85"/>
      <c r="C6" s="17"/>
      <c r="D6" s="85"/>
    </row>
    <row r="7" ht="17.25" customHeight="1" spans="1:4">
      <c r="A7" s="196" t="s">
        <v>97</v>
      </c>
      <c r="B7" s="197">
        <v>1153610.58</v>
      </c>
      <c r="C7" s="198" t="s">
        <v>98</v>
      </c>
      <c r="D7" s="37">
        <v>1153610.58</v>
      </c>
    </row>
    <row r="8" ht="17.25" customHeight="1" spans="1:4">
      <c r="A8" s="199" t="s">
        <v>99</v>
      </c>
      <c r="B8" s="197">
        <v>1153610.58</v>
      </c>
      <c r="C8" s="200" t="str">
        <f>"（"&amp;"一"&amp;"）"&amp;"一般公共服务支出"</f>
        <v>（一）一般公共服务支出</v>
      </c>
      <c r="D8" s="37">
        <v>14579.52</v>
      </c>
    </row>
    <row r="9" ht="17.25" customHeight="1" spans="1:4">
      <c r="A9" s="199" t="s">
        <v>100</v>
      </c>
      <c r="B9" s="201"/>
      <c r="C9" s="200" t="str">
        <f>"（"&amp;"二"&amp;"）"&amp;"外交支出"</f>
        <v>（二）外交支出</v>
      </c>
      <c r="D9" s="37"/>
    </row>
    <row r="10" ht="17.25" customHeight="1" spans="1:4">
      <c r="A10" s="199" t="s">
        <v>101</v>
      </c>
      <c r="B10" s="201"/>
      <c r="C10" s="200" t="str">
        <f>"（"&amp;"三"&amp;"）"&amp;"国防支出"</f>
        <v>（三）国防支出</v>
      </c>
      <c r="D10" s="37"/>
    </row>
    <row r="11" ht="17.25" customHeight="1" spans="1:4">
      <c r="A11" s="199" t="s">
        <v>102</v>
      </c>
      <c r="B11" s="201"/>
      <c r="C11" s="200" t="str">
        <f>"（"&amp;"四"&amp;"）"&amp;"公共安全支出"</f>
        <v>（四）公共安全支出</v>
      </c>
      <c r="D11" s="37"/>
    </row>
    <row r="12" ht="17.25" customHeight="1" spans="1:4">
      <c r="A12" s="199" t="s">
        <v>99</v>
      </c>
      <c r="B12" s="197"/>
      <c r="C12" s="200" t="str">
        <f>"（"&amp;"五"&amp;"）"&amp;"教育支出"</f>
        <v>（五）教育支出</v>
      </c>
      <c r="D12" s="37"/>
    </row>
    <row r="13" ht="17.25" customHeight="1" spans="1:4">
      <c r="A13" s="202" t="s">
        <v>100</v>
      </c>
      <c r="B13" s="197"/>
      <c r="C13" s="200" t="str">
        <f>"（"&amp;"六"&amp;"）"&amp;"科学技术支出"</f>
        <v>（六）科学技术支出</v>
      </c>
      <c r="D13" s="37"/>
    </row>
    <row r="14" customHeight="1" spans="1:4">
      <c r="A14" s="202" t="s">
        <v>101</v>
      </c>
      <c r="B14" s="203"/>
      <c r="C14" s="200" t="str">
        <f>"（"&amp;"七"&amp;"）"&amp;"文化旅游体育与传媒支出"</f>
        <v>（七）文化旅游体育与传媒支出</v>
      </c>
      <c r="D14" s="37"/>
    </row>
    <row r="15" customHeight="1" spans="1:4">
      <c r="A15" s="204"/>
      <c r="B15" s="203"/>
      <c r="C15" s="200" t="str">
        <f>"（"&amp;"八"&amp;"）"&amp;"社会保障和就业支出"</f>
        <v>（八）社会保障和就业支出</v>
      </c>
      <c r="D15" s="37">
        <v>965969.04</v>
      </c>
    </row>
    <row r="16" customHeight="1" spans="1:4">
      <c r="A16" s="36"/>
      <c r="B16" s="36"/>
      <c r="C16" s="200" t="str">
        <f>"（"&amp;"九"&amp;"）"&amp;"社会保险基金支出"</f>
        <v>（九）社会保险基金支出</v>
      </c>
      <c r="D16" s="37"/>
    </row>
    <row r="17" customHeight="1" spans="1:4">
      <c r="A17" s="36"/>
      <c r="B17" s="36"/>
      <c r="C17" s="200" t="str">
        <f>"（"&amp;"十"&amp;"）"&amp;"卫生健康支出"</f>
        <v>（十）卫生健康支出</v>
      </c>
      <c r="D17" s="37">
        <v>82810.74</v>
      </c>
    </row>
    <row r="18" customHeight="1" spans="1:4">
      <c r="A18" s="36"/>
      <c r="B18" s="36"/>
      <c r="C18" s="200" t="str">
        <f>"（"&amp;"十一"&amp;"）"&amp;"节能环保支出"</f>
        <v>（十一）节能环保支出</v>
      </c>
      <c r="D18" s="37"/>
    </row>
    <row r="19" customHeight="1" spans="1:4">
      <c r="A19" s="36"/>
      <c r="B19" s="36"/>
      <c r="C19" s="200" t="str">
        <f>"（"&amp;"十二"&amp;"）"&amp;"城乡社区支出"</f>
        <v>（十二）城乡社区支出</v>
      </c>
      <c r="D19" s="37"/>
    </row>
    <row r="20" customHeight="1" spans="1:4">
      <c r="A20" s="36"/>
      <c r="B20" s="36"/>
      <c r="C20" s="200" t="str">
        <f>"（"&amp;"十三"&amp;"）"&amp;"农林水支出"</f>
        <v>（十三）农林水支出</v>
      </c>
      <c r="D20" s="37"/>
    </row>
    <row r="21" customHeight="1" spans="1:4">
      <c r="A21" s="36"/>
      <c r="B21" s="36"/>
      <c r="C21" s="200" t="str">
        <f>"（"&amp;"十四"&amp;"）"&amp;"交通运输支出"</f>
        <v>（十四）交通运输支出</v>
      </c>
      <c r="D21" s="37"/>
    </row>
    <row r="22" customHeight="1" spans="1:4">
      <c r="A22" s="36"/>
      <c r="B22" s="36"/>
      <c r="C22" s="200" t="str">
        <f>"（"&amp;"十五"&amp;"）"&amp;"资源勘探工业信息等支出"</f>
        <v>（十五）资源勘探工业信息等支出</v>
      </c>
      <c r="D22" s="37"/>
    </row>
    <row r="23" customHeight="1" spans="1:4">
      <c r="A23" s="36"/>
      <c r="B23" s="36"/>
      <c r="C23" s="200" t="str">
        <f>"（"&amp;"十六"&amp;"）"&amp;"商业服务业等支出"</f>
        <v>（十六）商业服务业等支出</v>
      </c>
      <c r="D23" s="37"/>
    </row>
    <row r="24" customHeight="1" spans="1:4">
      <c r="A24" s="36"/>
      <c r="B24" s="36"/>
      <c r="C24" s="200" t="str">
        <f>"（"&amp;"十七"&amp;"）"&amp;"金融支出"</f>
        <v>（十七）金融支出</v>
      </c>
      <c r="D24" s="37"/>
    </row>
    <row r="25" customHeight="1" spans="1:4">
      <c r="A25" s="36"/>
      <c r="B25" s="36"/>
      <c r="C25" s="200" t="str">
        <f>"（"&amp;"十八"&amp;"）"&amp;"援助其他地区支出"</f>
        <v>（十八）援助其他地区支出</v>
      </c>
      <c r="D25" s="37"/>
    </row>
    <row r="26" customHeight="1" spans="1:4">
      <c r="A26" s="36"/>
      <c r="B26" s="36"/>
      <c r="C26" s="200" t="str">
        <f>"（"&amp;"十九"&amp;"）"&amp;"自然资源海洋气象等支出"</f>
        <v>（十九）自然资源海洋气象等支出</v>
      </c>
      <c r="D26" s="37"/>
    </row>
    <row r="27" customHeight="1" spans="1:4">
      <c r="A27" s="36"/>
      <c r="B27" s="36"/>
      <c r="C27" s="200" t="str">
        <f>"（"&amp;"二十"&amp;"）"&amp;"住房保障支出"</f>
        <v>（二十）住房保障支出</v>
      </c>
      <c r="D27" s="37">
        <v>90251.28</v>
      </c>
    </row>
    <row r="28" customHeight="1" spans="1:4">
      <c r="A28" s="36"/>
      <c r="B28" s="36"/>
      <c r="C28" s="200" t="str">
        <f>"（"&amp;"二十一"&amp;"）"&amp;"粮油物资储备支出"</f>
        <v>（二十一）粮油物资储备支出</v>
      </c>
      <c r="D28" s="37"/>
    </row>
    <row r="29" customHeight="1" spans="1:4">
      <c r="A29" s="36"/>
      <c r="B29" s="36"/>
      <c r="C29" s="200" t="str">
        <f>"（"&amp;"二十二"&amp;"）"&amp;"国有资本经营预算支出"</f>
        <v>（二十二）国有资本经营预算支出</v>
      </c>
      <c r="D29" s="37"/>
    </row>
    <row r="30" customHeight="1" spans="1:4">
      <c r="A30" s="36"/>
      <c r="B30" s="36"/>
      <c r="C30" s="200" t="str">
        <f>"（"&amp;"二十三"&amp;"）"&amp;"灾害防治及应急管理支出"</f>
        <v>（二十三）灾害防治及应急管理支出</v>
      </c>
      <c r="D30" s="37"/>
    </row>
    <row r="31" customHeight="1" spans="1:4">
      <c r="A31" s="36"/>
      <c r="B31" s="36"/>
      <c r="C31" s="200" t="str">
        <f>"（"&amp;"二十四"&amp;"）"&amp;"预备费"</f>
        <v>（二十四）预备费</v>
      </c>
      <c r="D31" s="37"/>
    </row>
    <row r="32" customHeight="1" spans="1:4">
      <c r="A32" s="36"/>
      <c r="B32" s="36"/>
      <c r="C32" s="200" t="str">
        <f>"（"&amp;"二十五"&amp;"）"&amp;"其他支出"</f>
        <v>（二十五）其他支出</v>
      </c>
      <c r="D32" s="37"/>
    </row>
    <row r="33" customHeight="1" spans="1:4">
      <c r="A33" s="36"/>
      <c r="B33" s="36"/>
      <c r="C33" s="200" t="str">
        <f>"（"&amp;"二十六"&amp;"）"&amp;"转移性支出"</f>
        <v>（二十六）转移性支出</v>
      </c>
      <c r="D33" s="37"/>
    </row>
    <row r="34" customHeight="1" spans="1:4">
      <c r="A34" s="36"/>
      <c r="B34" s="36"/>
      <c r="C34" s="200" t="str">
        <f>"（"&amp;"二十七"&amp;"）"&amp;"债务还本支出"</f>
        <v>（二十七）债务还本支出</v>
      </c>
      <c r="D34" s="37"/>
    </row>
    <row r="35" customHeight="1" spans="1:4">
      <c r="A35" s="36"/>
      <c r="B35" s="36"/>
      <c r="C35" s="200" t="str">
        <f>"（"&amp;"二十八"&amp;"）"&amp;"债务付息支出"</f>
        <v>（二十八）债务付息支出</v>
      </c>
      <c r="D35" s="37"/>
    </row>
    <row r="36" customHeight="1" spans="1:4">
      <c r="A36" s="36"/>
      <c r="B36" s="36"/>
      <c r="C36" s="200" t="str">
        <f>"（"&amp;"二十九"&amp;"）"&amp;"债务发行费用支出"</f>
        <v>（二十九）债务发行费用支出</v>
      </c>
      <c r="D36" s="37"/>
    </row>
    <row r="37" customHeight="1" spans="1:4">
      <c r="A37" s="36"/>
      <c r="B37" s="36"/>
      <c r="C37" s="200" t="str">
        <f>"（"&amp;"三十"&amp;"）"&amp;"抗疫特别国债安排的支出"</f>
        <v>（三十）抗疫特别国债安排的支出</v>
      </c>
      <c r="D37" s="37"/>
    </row>
    <row r="38" customHeight="1" spans="1:4">
      <c r="A38" s="204"/>
      <c r="B38" s="203"/>
      <c r="C38" s="202" t="s">
        <v>103</v>
      </c>
      <c r="D38" s="37"/>
    </row>
    <row r="39" ht="17.25" customHeight="1" spans="1:4">
      <c r="A39" s="205" t="s">
        <v>104</v>
      </c>
      <c r="B39" s="206">
        <v>1153610.58</v>
      </c>
      <c r="C39" s="204" t="s">
        <v>26</v>
      </c>
      <c r="D39" s="207">
        <v>1153610.58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1:7">
      <c r="D1" s="162"/>
      <c r="F1" s="109"/>
      <c r="G1" s="91" t="s">
        <v>105</v>
      </c>
    </row>
    <row r="2" ht="39" customHeight="1" spans="1:7">
      <c r="A2" s="153" t="s">
        <v>106</v>
      </c>
      <c r="B2" s="153"/>
      <c r="C2" s="153"/>
      <c r="D2" s="153"/>
      <c r="E2" s="153"/>
      <c r="F2" s="153"/>
      <c r="G2" s="153"/>
    </row>
    <row r="3" ht="18" customHeight="1" spans="1:7">
      <c r="A3" s="75" t="str">
        <f>"单位名称："&amp;"宁蒗彝族自治县红十字会"</f>
        <v>单位名称：宁蒗彝族自治县红十字会</v>
      </c>
      <c r="B3" s="183"/>
      <c r="C3" s="177"/>
      <c r="D3" s="177"/>
      <c r="E3" s="177"/>
      <c r="F3" s="150"/>
      <c r="G3" s="145" t="s">
        <v>2</v>
      </c>
    </row>
    <row r="4" ht="20.25" customHeight="1" spans="1:7">
      <c r="A4" s="184" t="s">
        <v>107</v>
      </c>
      <c r="B4" s="185"/>
      <c r="C4" s="154" t="s">
        <v>31</v>
      </c>
      <c r="D4" s="167" t="s">
        <v>52</v>
      </c>
      <c r="E4" s="9"/>
      <c r="F4" s="10"/>
      <c r="G4" s="30" t="s">
        <v>53</v>
      </c>
    </row>
    <row r="5" ht="20.25" customHeight="1" spans="1:7">
      <c r="A5" s="186" t="s">
        <v>49</v>
      </c>
      <c r="B5" s="186" t="s">
        <v>50</v>
      </c>
      <c r="C5" s="17"/>
      <c r="D5" s="4" t="s">
        <v>33</v>
      </c>
      <c r="E5" s="4" t="s">
        <v>108</v>
      </c>
      <c r="F5" s="4" t="s">
        <v>109</v>
      </c>
      <c r="G5" s="35"/>
    </row>
    <row r="6" ht="13.5" customHeight="1" spans="1:7">
      <c r="A6" s="186" t="s">
        <v>110</v>
      </c>
      <c r="B6" s="186" t="s">
        <v>111</v>
      </c>
      <c r="C6" s="186" t="s">
        <v>112</v>
      </c>
      <c r="D6" s="4"/>
      <c r="E6" s="186" t="s">
        <v>113</v>
      </c>
      <c r="F6" s="186" t="s">
        <v>114</v>
      </c>
      <c r="G6" s="186" t="s">
        <v>115</v>
      </c>
    </row>
    <row r="7" ht="18" customHeight="1" spans="1:7">
      <c r="A7" s="187" t="s">
        <v>59</v>
      </c>
      <c r="B7" s="187" t="s">
        <v>60</v>
      </c>
      <c r="C7" s="188">
        <v>14579.52</v>
      </c>
      <c r="D7" s="188">
        <v>14579.52</v>
      </c>
      <c r="E7" s="188"/>
      <c r="F7" s="188">
        <v>14579.52</v>
      </c>
      <c r="G7" s="188"/>
    </row>
    <row r="8" ht="18" customHeight="1" spans="1:7">
      <c r="A8" s="189" t="s">
        <v>61</v>
      </c>
      <c r="B8" s="189" t="s">
        <v>62</v>
      </c>
      <c r="C8" s="188">
        <v>14579.52</v>
      </c>
      <c r="D8" s="188">
        <v>14579.52</v>
      </c>
      <c r="E8" s="188"/>
      <c r="F8" s="188">
        <v>14579.52</v>
      </c>
      <c r="G8" s="188"/>
    </row>
    <row r="9" ht="18" customHeight="1" spans="1:7">
      <c r="A9" s="190" t="s">
        <v>63</v>
      </c>
      <c r="B9" s="190" t="s">
        <v>64</v>
      </c>
      <c r="C9" s="188">
        <v>14579.52</v>
      </c>
      <c r="D9" s="188">
        <v>14579.52</v>
      </c>
      <c r="E9" s="188"/>
      <c r="F9" s="188">
        <v>14579.52</v>
      </c>
      <c r="G9" s="188"/>
    </row>
    <row r="10" ht="18" customHeight="1" spans="1:7">
      <c r="A10" s="187" t="s">
        <v>65</v>
      </c>
      <c r="B10" s="187" t="s">
        <v>66</v>
      </c>
      <c r="C10" s="188">
        <v>965969.04</v>
      </c>
      <c r="D10" s="188">
        <v>965969.04</v>
      </c>
      <c r="E10" s="188">
        <v>872429.04</v>
      </c>
      <c r="F10" s="188">
        <v>93540</v>
      </c>
      <c r="G10" s="188"/>
    </row>
    <row r="11" ht="18" customHeight="1" spans="1:7">
      <c r="A11" s="189" t="s">
        <v>67</v>
      </c>
      <c r="B11" s="189" t="s">
        <v>68</v>
      </c>
      <c r="C11" s="188">
        <v>120335.04</v>
      </c>
      <c r="D11" s="188">
        <v>120335.04</v>
      </c>
      <c r="E11" s="188">
        <v>120335.04</v>
      </c>
      <c r="F11" s="188"/>
      <c r="G11" s="188"/>
    </row>
    <row r="12" ht="18" customHeight="1" spans="1:7">
      <c r="A12" s="190" t="s">
        <v>69</v>
      </c>
      <c r="B12" s="190" t="s">
        <v>70</v>
      </c>
      <c r="C12" s="188">
        <v>120335.04</v>
      </c>
      <c r="D12" s="188">
        <v>120335.04</v>
      </c>
      <c r="E12" s="188">
        <v>120335.04</v>
      </c>
      <c r="F12" s="188"/>
      <c r="G12" s="188"/>
    </row>
    <row r="13" ht="18" customHeight="1" spans="1:7">
      <c r="A13" s="189" t="s">
        <v>71</v>
      </c>
      <c r="B13" s="189" t="s">
        <v>72</v>
      </c>
      <c r="C13" s="188">
        <v>845634</v>
      </c>
      <c r="D13" s="188">
        <v>845634</v>
      </c>
      <c r="E13" s="188">
        <v>752094</v>
      </c>
      <c r="F13" s="188">
        <v>93540</v>
      </c>
      <c r="G13" s="188"/>
    </row>
    <row r="14" ht="18" customHeight="1" spans="1:7">
      <c r="A14" s="190" t="s">
        <v>73</v>
      </c>
      <c r="B14" s="190" t="s">
        <v>74</v>
      </c>
      <c r="C14" s="188">
        <v>845634</v>
      </c>
      <c r="D14" s="188">
        <v>845634</v>
      </c>
      <c r="E14" s="188">
        <v>752094</v>
      </c>
      <c r="F14" s="188">
        <v>93540</v>
      </c>
      <c r="G14" s="188"/>
    </row>
    <row r="15" ht="18" customHeight="1" spans="1:7">
      <c r="A15" s="187" t="s">
        <v>75</v>
      </c>
      <c r="B15" s="187" t="s">
        <v>76</v>
      </c>
      <c r="C15" s="188">
        <v>82810.74</v>
      </c>
      <c r="D15" s="188">
        <v>82810.74</v>
      </c>
      <c r="E15" s="188">
        <v>82810.74</v>
      </c>
      <c r="F15" s="188"/>
      <c r="G15" s="188"/>
    </row>
    <row r="16" ht="18" customHeight="1" spans="1:7">
      <c r="A16" s="189" t="s">
        <v>77</v>
      </c>
      <c r="B16" s="189" t="s">
        <v>78</v>
      </c>
      <c r="C16" s="188">
        <v>82810.74</v>
      </c>
      <c r="D16" s="188">
        <v>82810.74</v>
      </c>
      <c r="E16" s="188">
        <v>82810.74</v>
      </c>
      <c r="F16" s="188"/>
      <c r="G16" s="188"/>
    </row>
    <row r="17" ht="18" customHeight="1" spans="1:7">
      <c r="A17" s="190" t="s">
        <v>79</v>
      </c>
      <c r="B17" s="190" t="s">
        <v>80</v>
      </c>
      <c r="C17" s="188">
        <v>48886.11</v>
      </c>
      <c r="D17" s="188">
        <v>48886.11</v>
      </c>
      <c r="E17" s="188">
        <v>48886.11</v>
      </c>
      <c r="F17" s="188"/>
      <c r="G17" s="188"/>
    </row>
    <row r="18" ht="18" customHeight="1" spans="1:7">
      <c r="A18" s="190" t="s">
        <v>81</v>
      </c>
      <c r="B18" s="190" t="s">
        <v>82</v>
      </c>
      <c r="C18" s="188">
        <v>836.68</v>
      </c>
      <c r="D18" s="188">
        <v>836.68</v>
      </c>
      <c r="E18" s="188">
        <v>836.68</v>
      </c>
      <c r="F18" s="188"/>
      <c r="G18" s="188"/>
    </row>
    <row r="19" ht="18" customHeight="1" spans="1:7">
      <c r="A19" s="190" t="s">
        <v>83</v>
      </c>
      <c r="B19" s="190" t="s">
        <v>84</v>
      </c>
      <c r="C19" s="188">
        <v>30083.76</v>
      </c>
      <c r="D19" s="188">
        <v>30083.76</v>
      </c>
      <c r="E19" s="188">
        <v>30083.76</v>
      </c>
      <c r="F19" s="188"/>
      <c r="G19" s="188"/>
    </row>
    <row r="20" ht="18" customHeight="1" spans="1:7">
      <c r="A20" s="190" t="s">
        <v>85</v>
      </c>
      <c r="B20" s="190" t="s">
        <v>86</v>
      </c>
      <c r="C20" s="188">
        <v>3004.19</v>
      </c>
      <c r="D20" s="188">
        <v>3004.19</v>
      </c>
      <c r="E20" s="188">
        <v>3004.19</v>
      </c>
      <c r="F20" s="188"/>
      <c r="G20" s="188"/>
    </row>
    <row r="21" ht="18" customHeight="1" spans="1:7">
      <c r="A21" s="187" t="s">
        <v>87</v>
      </c>
      <c r="B21" s="187" t="s">
        <v>88</v>
      </c>
      <c r="C21" s="188">
        <v>90251.28</v>
      </c>
      <c r="D21" s="188">
        <v>90251.28</v>
      </c>
      <c r="E21" s="188">
        <v>90251.28</v>
      </c>
      <c r="F21" s="188"/>
      <c r="G21" s="188"/>
    </row>
    <row r="22" ht="18" customHeight="1" spans="1:7">
      <c r="A22" s="189" t="s">
        <v>89</v>
      </c>
      <c r="B22" s="189" t="s">
        <v>90</v>
      </c>
      <c r="C22" s="188">
        <v>90251.28</v>
      </c>
      <c r="D22" s="188">
        <v>90251.28</v>
      </c>
      <c r="E22" s="188">
        <v>90251.28</v>
      </c>
      <c r="F22" s="188"/>
      <c r="G22" s="188"/>
    </row>
    <row r="23" ht="18" customHeight="1" spans="1:7">
      <c r="A23" s="190" t="s">
        <v>91</v>
      </c>
      <c r="B23" s="190" t="s">
        <v>92</v>
      </c>
      <c r="C23" s="188">
        <v>90251.28</v>
      </c>
      <c r="D23" s="188">
        <v>90251.28</v>
      </c>
      <c r="E23" s="188">
        <v>90251.28</v>
      </c>
      <c r="F23" s="188"/>
      <c r="G23" s="188"/>
    </row>
    <row r="24" ht="18" customHeight="1" spans="1:7">
      <c r="A24" s="191" t="s">
        <v>93</v>
      </c>
      <c r="B24" s="192" t="s">
        <v>93</v>
      </c>
      <c r="C24" s="188">
        <v>1153610.58</v>
      </c>
      <c r="D24" s="188">
        <v>1153610.58</v>
      </c>
      <c r="E24" s="188">
        <v>1045491.06</v>
      </c>
      <c r="F24" s="188">
        <v>108119.52</v>
      </c>
      <c r="G24" s="188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9" right="0.39" top="0.58" bottom="0.58" header="0.5" footer="0.5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21"/>
  <sheetViews>
    <sheetView workbookViewId="0">
      <selection activeCell="E7" sqref="E7"/>
    </sheetView>
  </sheetViews>
  <sheetFormatPr defaultColWidth="9.14166666666667" defaultRowHeight="14.25" customHeight="1" outlineLevelCol="5"/>
  <cols>
    <col min="1" max="6" width="27.425" customWidth="1"/>
  </cols>
  <sheetData>
    <row r="1" customHeight="1" spans="1:6">
      <c r="A1" s="173"/>
      <c r="B1" s="173"/>
      <c r="C1" s="113"/>
      <c r="F1" s="174" t="s">
        <v>116</v>
      </c>
    </row>
    <row r="2" ht="38.25" customHeight="1" spans="1:6">
      <c r="A2" s="175" t="s">
        <v>117</v>
      </c>
      <c r="B2" s="176"/>
      <c r="C2" s="176"/>
      <c r="D2" s="176"/>
      <c r="E2" s="176"/>
      <c r="F2" s="176"/>
    </row>
    <row r="3" ht="15.75" customHeight="1" spans="1:6">
      <c r="A3" s="75" t="str">
        <f>"单位名称："&amp;"宁蒗彝族自治县红十字会"</f>
        <v>单位名称：宁蒗彝族自治县红十字会</v>
      </c>
      <c r="B3" s="173"/>
      <c r="C3" s="113"/>
      <c r="D3" s="177"/>
      <c r="F3" s="178" t="s">
        <v>2</v>
      </c>
    </row>
    <row r="4" ht="19.5" customHeight="1" spans="1:6">
      <c r="A4" s="80" t="s">
        <v>118</v>
      </c>
      <c r="B4" s="11" t="s">
        <v>119</v>
      </c>
      <c r="C4" s="8" t="s">
        <v>120</v>
      </c>
      <c r="D4" s="9"/>
      <c r="E4" s="10"/>
      <c r="F4" s="11" t="s">
        <v>121</v>
      </c>
    </row>
    <row r="5" ht="19.5" customHeight="1" spans="1:6">
      <c r="A5" s="85"/>
      <c r="B5" s="17"/>
      <c r="C5" s="4" t="s">
        <v>33</v>
      </c>
      <c r="D5" s="4" t="s">
        <v>122</v>
      </c>
      <c r="E5" s="4" t="s">
        <v>123</v>
      </c>
      <c r="F5" s="17"/>
    </row>
    <row r="6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18.75" customHeight="1" spans="1:6">
      <c r="A7" s="37">
        <v>2500</v>
      </c>
      <c r="B7" s="181">
        <v>0</v>
      </c>
      <c r="C7" s="181">
        <v>0</v>
      </c>
      <c r="D7" s="181">
        <v>0</v>
      </c>
      <c r="E7" s="181">
        <v>0</v>
      </c>
      <c r="F7" s="37">
        <v>2500</v>
      </c>
    </row>
    <row r="17" customHeight="1" spans="2:2">
      <c r="B17" s="182"/>
    </row>
    <row r="21" customHeight="1" spans="2:2">
      <c r="B21" s="18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" right="0.39" top="0.58" bottom="0.58" header="0.51" footer="0.51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7"/>
  <sheetViews>
    <sheetView showZeros="0" workbookViewId="0">
      <selection activeCell="F28" sqref="F2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0.7083333333333" customWidth="1"/>
    <col min="11" max="13" width="11.1416666666667" customWidth="1"/>
    <col min="17" max="17" width="12.1416666666667" customWidth="1"/>
    <col min="18" max="20" width="12.2833333333333" customWidth="1"/>
    <col min="21" max="21" width="12.7083333333333" customWidth="1"/>
    <col min="22" max="23" width="11.1416666666667" customWidth="1"/>
  </cols>
  <sheetData>
    <row r="1" ht="13.5" customHeight="1" spans="1:23">
      <c r="B1" s="164"/>
      <c r="D1" s="165"/>
      <c r="E1" s="165"/>
      <c r="F1" s="165"/>
      <c r="G1" s="165"/>
      <c r="H1" s="118"/>
      <c r="I1" s="118"/>
      <c r="J1" s="118"/>
      <c r="K1" s="118"/>
      <c r="L1" s="118"/>
      <c r="M1" s="118"/>
      <c r="N1" s="72"/>
      <c r="O1" s="72"/>
      <c r="P1" s="72"/>
      <c r="Q1" s="118"/>
      <c r="U1" s="164"/>
      <c r="W1" s="105" t="s">
        <v>124</v>
      </c>
    </row>
    <row r="2" ht="27.75" customHeight="1" spans="1:23">
      <c r="A2" s="107" t="s">
        <v>125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74"/>
      <c r="O2" s="74"/>
      <c r="P2" s="74"/>
      <c r="Q2" s="107"/>
      <c r="R2" s="107"/>
      <c r="S2" s="107"/>
      <c r="T2" s="107"/>
      <c r="U2" s="107"/>
      <c r="V2" s="107"/>
      <c r="W2" s="107"/>
    </row>
    <row r="3" ht="18.75" customHeight="1" spans="1:23">
      <c r="A3" s="75" t="str">
        <f>"单位名称："&amp;"宁蒗彝族自治县红十字会"</f>
        <v>单位名称：宁蒗彝族自治县红十字会</v>
      </c>
      <c r="B3" s="166"/>
      <c r="C3" s="166"/>
      <c r="D3" s="166"/>
      <c r="E3" s="166"/>
      <c r="F3" s="166"/>
      <c r="G3" s="166"/>
      <c r="H3" s="124"/>
      <c r="I3" s="124"/>
      <c r="J3" s="124"/>
      <c r="K3" s="124"/>
      <c r="L3" s="124"/>
      <c r="M3" s="124"/>
      <c r="N3" s="77"/>
      <c r="O3" s="77"/>
      <c r="P3" s="77"/>
      <c r="Q3" s="124"/>
      <c r="U3" s="164"/>
      <c r="W3" s="125" t="s">
        <v>2</v>
      </c>
    </row>
    <row r="4" ht="18" customHeight="1" spans="1:23">
      <c r="A4" s="79" t="s">
        <v>126</v>
      </c>
      <c r="B4" s="79" t="s">
        <v>127</v>
      </c>
      <c r="C4" s="79" t="s">
        <v>128</v>
      </c>
      <c r="D4" s="79" t="s">
        <v>129</v>
      </c>
      <c r="E4" s="79" t="s">
        <v>130</v>
      </c>
      <c r="F4" s="79" t="s">
        <v>131</v>
      </c>
      <c r="G4" s="79" t="s">
        <v>132</v>
      </c>
      <c r="H4" s="167" t="s">
        <v>133</v>
      </c>
      <c r="I4" s="130" t="s">
        <v>133</v>
      </c>
      <c r="J4" s="130"/>
      <c r="K4" s="130"/>
      <c r="L4" s="130"/>
      <c r="M4" s="130"/>
      <c r="N4" s="9"/>
      <c r="O4" s="9"/>
      <c r="P4" s="9"/>
      <c r="Q4" s="59" t="s">
        <v>37</v>
      </c>
      <c r="R4" s="130" t="s">
        <v>38</v>
      </c>
      <c r="S4" s="130"/>
      <c r="T4" s="130"/>
      <c r="U4" s="130"/>
      <c r="V4" s="130"/>
      <c r="W4" s="168"/>
    </row>
    <row r="5" ht="18" customHeight="1" spans="1:23">
      <c r="A5" s="81"/>
      <c r="B5" s="156"/>
      <c r="C5" s="81"/>
      <c r="D5" s="81"/>
      <c r="E5" s="81"/>
      <c r="F5" s="81"/>
      <c r="G5" s="81"/>
      <c r="H5" s="154" t="s">
        <v>134</v>
      </c>
      <c r="I5" s="167" t="s">
        <v>34</v>
      </c>
      <c r="J5" s="130"/>
      <c r="K5" s="130"/>
      <c r="L5" s="130"/>
      <c r="M5" s="168"/>
      <c r="N5" s="8" t="s">
        <v>135</v>
      </c>
      <c r="O5" s="9"/>
      <c r="P5" s="10"/>
      <c r="Q5" s="79" t="s">
        <v>37</v>
      </c>
      <c r="R5" s="167" t="s">
        <v>38</v>
      </c>
      <c r="S5" s="59" t="s">
        <v>40</v>
      </c>
      <c r="T5" s="130" t="s">
        <v>38</v>
      </c>
      <c r="U5" s="59" t="s">
        <v>42</v>
      </c>
      <c r="V5" s="59" t="s">
        <v>43</v>
      </c>
      <c r="W5" s="169" t="s">
        <v>44</v>
      </c>
    </row>
    <row r="6" customHeight="1" spans="1:23">
      <c r="A6" s="83"/>
      <c r="B6" s="83"/>
      <c r="C6" s="83"/>
      <c r="D6" s="83"/>
      <c r="E6" s="83"/>
      <c r="F6" s="83"/>
      <c r="G6" s="83"/>
      <c r="H6" s="83"/>
      <c r="I6" s="58" t="s">
        <v>136</v>
      </c>
      <c r="J6" s="79" t="s">
        <v>137</v>
      </c>
      <c r="K6" s="79" t="s">
        <v>138</v>
      </c>
      <c r="L6" s="79" t="s">
        <v>139</v>
      </c>
      <c r="M6" s="79" t="s">
        <v>140</v>
      </c>
      <c r="N6" s="79" t="s">
        <v>34</v>
      </c>
      <c r="O6" s="79" t="s">
        <v>35</v>
      </c>
      <c r="P6" s="79" t="s">
        <v>36</v>
      </c>
      <c r="Q6" s="83"/>
      <c r="R6" s="79" t="s">
        <v>33</v>
      </c>
      <c r="S6" s="79" t="s">
        <v>40</v>
      </c>
      <c r="T6" s="79" t="s">
        <v>141</v>
      </c>
      <c r="U6" s="79" t="s">
        <v>42</v>
      </c>
      <c r="V6" s="79" t="s">
        <v>43</v>
      </c>
      <c r="W6" s="79" t="s">
        <v>44</v>
      </c>
    </row>
    <row r="7" ht="37.5" customHeight="1" spans="1:23">
      <c r="A7" s="170"/>
      <c r="B7" s="170"/>
      <c r="C7" s="170"/>
      <c r="D7" s="170"/>
      <c r="E7" s="170"/>
      <c r="F7" s="170"/>
      <c r="G7" s="170"/>
      <c r="H7" s="170"/>
      <c r="I7" s="63"/>
      <c r="J7" s="84" t="s">
        <v>142</v>
      </c>
      <c r="K7" s="84" t="s">
        <v>138</v>
      </c>
      <c r="L7" s="84" t="s">
        <v>139</v>
      </c>
      <c r="M7" s="84" t="s">
        <v>140</v>
      </c>
      <c r="N7" s="84" t="s">
        <v>138</v>
      </c>
      <c r="O7" s="84" t="s">
        <v>139</v>
      </c>
      <c r="P7" s="84" t="s">
        <v>140</v>
      </c>
      <c r="Q7" s="84" t="s">
        <v>37</v>
      </c>
      <c r="R7" s="84" t="s">
        <v>33</v>
      </c>
      <c r="S7" s="84" t="s">
        <v>40</v>
      </c>
      <c r="T7" s="84" t="s">
        <v>141</v>
      </c>
      <c r="U7" s="84" t="s">
        <v>42</v>
      </c>
      <c r="V7" s="84" t="s">
        <v>43</v>
      </c>
      <c r="W7" s="84" t="s">
        <v>44</v>
      </c>
    </row>
    <row r="8" customHeight="1" spans="1:23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  <c r="M8" s="87">
        <v>13</v>
      </c>
      <c r="N8" s="87">
        <v>14</v>
      </c>
      <c r="O8" s="87">
        <v>15</v>
      </c>
      <c r="P8" s="87">
        <v>16</v>
      </c>
      <c r="Q8" s="87">
        <v>17</v>
      </c>
      <c r="R8" s="87">
        <v>18</v>
      </c>
      <c r="S8" s="87">
        <v>19</v>
      </c>
      <c r="T8" s="87">
        <v>20</v>
      </c>
      <c r="U8" s="87">
        <v>21</v>
      </c>
      <c r="V8" s="87">
        <v>22</v>
      </c>
      <c r="W8" s="87">
        <v>23</v>
      </c>
    </row>
    <row r="9" ht="21" customHeight="1" spans="1:23">
      <c r="A9" s="36" t="s">
        <v>46</v>
      </c>
      <c r="B9" s="36" t="s">
        <v>143</v>
      </c>
      <c r="C9" s="36" t="s">
        <v>144</v>
      </c>
      <c r="D9" s="36" t="s">
        <v>73</v>
      </c>
      <c r="E9" s="36" t="s">
        <v>74</v>
      </c>
      <c r="F9" s="36" t="s">
        <v>145</v>
      </c>
      <c r="G9" s="36" t="s">
        <v>146</v>
      </c>
      <c r="H9" s="37">
        <v>277416</v>
      </c>
      <c r="I9" s="37">
        <v>277416</v>
      </c>
      <c r="J9" s="37"/>
      <c r="K9" s="37"/>
      <c r="L9" s="37">
        <v>277416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ht="21" customHeight="1" spans="1:23">
      <c r="A10" s="36" t="s">
        <v>46</v>
      </c>
      <c r="B10" s="36" t="s">
        <v>143</v>
      </c>
      <c r="C10" s="36" t="s">
        <v>144</v>
      </c>
      <c r="D10" s="36" t="s">
        <v>73</v>
      </c>
      <c r="E10" s="36" t="s">
        <v>74</v>
      </c>
      <c r="F10" s="36" t="s">
        <v>147</v>
      </c>
      <c r="G10" s="36" t="s">
        <v>148</v>
      </c>
      <c r="H10" s="37">
        <v>336960</v>
      </c>
      <c r="I10" s="37">
        <v>336960</v>
      </c>
      <c r="J10" s="37"/>
      <c r="K10" s="37"/>
      <c r="L10" s="37">
        <v>336960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ht="21" customHeight="1" spans="1:23">
      <c r="A11" s="36" t="s">
        <v>46</v>
      </c>
      <c r="B11" s="36" t="s">
        <v>149</v>
      </c>
      <c r="C11" s="36" t="s">
        <v>150</v>
      </c>
      <c r="D11" s="36" t="s">
        <v>73</v>
      </c>
      <c r="E11" s="36" t="s">
        <v>74</v>
      </c>
      <c r="F11" s="36" t="s">
        <v>151</v>
      </c>
      <c r="G11" s="36" t="s">
        <v>152</v>
      </c>
      <c r="H11" s="37">
        <v>114600</v>
      </c>
      <c r="I11" s="37">
        <v>114600</v>
      </c>
      <c r="J11" s="37"/>
      <c r="K11" s="37"/>
      <c r="L11" s="37">
        <v>114600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ht="21" customHeight="1" spans="1:23">
      <c r="A12" s="36" t="s">
        <v>46</v>
      </c>
      <c r="B12" s="36" t="s">
        <v>143</v>
      </c>
      <c r="C12" s="36" t="s">
        <v>144</v>
      </c>
      <c r="D12" s="36" t="s">
        <v>73</v>
      </c>
      <c r="E12" s="36" t="s">
        <v>74</v>
      </c>
      <c r="F12" s="36" t="s">
        <v>151</v>
      </c>
      <c r="G12" s="36" t="s">
        <v>152</v>
      </c>
      <c r="H12" s="37">
        <v>23118</v>
      </c>
      <c r="I12" s="37">
        <v>23118</v>
      </c>
      <c r="J12" s="37"/>
      <c r="K12" s="37"/>
      <c r="L12" s="37">
        <v>23118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ht="21" customHeight="1" spans="1:23">
      <c r="A13" s="36" t="s">
        <v>46</v>
      </c>
      <c r="B13" s="36" t="s">
        <v>153</v>
      </c>
      <c r="C13" s="36" t="s">
        <v>154</v>
      </c>
      <c r="D13" s="36" t="s">
        <v>69</v>
      </c>
      <c r="E13" s="36" t="s">
        <v>70</v>
      </c>
      <c r="F13" s="36" t="s">
        <v>155</v>
      </c>
      <c r="G13" s="36" t="s">
        <v>156</v>
      </c>
      <c r="H13" s="37">
        <v>120335.04</v>
      </c>
      <c r="I13" s="37">
        <v>120335.04</v>
      </c>
      <c r="J13" s="37"/>
      <c r="K13" s="37"/>
      <c r="L13" s="37">
        <v>120335.04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ht="21" customHeight="1" spans="1:23">
      <c r="A14" s="36" t="s">
        <v>46</v>
      </c>
      <c r="B14" s="36" t="s">
        <v>153</v>
      </c>
      <c r="C14" s="36" t="s">
        <v>154</v>
      </c>
      <c r="D14" s="36" t="s">
        <v>79</v>
      </c>
      <c r="E14" s="36" t="s">
        <v>80</v>
      </c>
      <c r="F14" s="36" t="s">
        <v>157</v>
      </c>
      <c r="G14" s="36" t="s">
        <v>158</v>
      </c>
      <c r="H14" s="37">
        <v>48886.11</v>
      </c>
      <c r="I14" s="37">
        <v>48886.11</v>
      </c>
      <c r="J14" s="37"/>
      <c r="K14" s="37"/>
      <c r="L14" s="37">
        <v>48886.11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ht="21" customHeight="1" spans="1:23">
      <c r="A15" s="36" t="s">
        <v>46</v>
      </c>
      <c r="B15" s="36" t="s">
        <v>153</v>
      </c>
      <c r="C15" s="36" t="s">
        <v>154</v>
      </c>
      <c r="D15" s="36" t="s">
        <v>83</v>
      </c>
      <c r="E15" s="36" t="s">
        <v>84</v>
      </c>
      <c r="F15" s="36" t="s">
        <v>159</v>
      </c>
      <c r="G15" s="36" t="s">
        <v>160</v>
      </c>
      <c r="H15" s="37">
        <v>30083.76</v>
      </c>
      <c r="I15" s="37">
        <v>30083.76</v>
      </c>
      <c r="J15" s="37"/>
      <c r="K15" s="37"/>
      <c r="L15" s="37">
        <v>30083.76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ht="21" customHeight="1" spans="1:23">
      <c r="A16" s="36" t="s">
        <v>46</v>
      </c>
      <c r="B16" s="36" t="s">
        <v>153</v>
      </c>
      <c r="C16" s="36" t="s">
        <v>154</v>
      </c>
      <c r="D16" s="36" t="s">
        <v>85</v>
      </c>
      <c r="E16" s="36" t="s">
        <v>86</v>
      </c>
      <c r="F16" s="36" t="s">
        <v>161</v>
      </c>
      <c r="G16" s="36" t="s">
        <v>162</v>
      </c>
      <c r="H16" s="37">
        <v>1504.19</v>
      </c>
      <c r="I16" s="37">
        <v>1504.19</v>
      </c>
      <c r="J16" s="37"/>
      <c r="K16" s="37"/>
      <c r="L16" s="37">
        <v>1504.19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ht="21" customHeight="1" spans="1:23">
      <c r="A17" s="36" t="s">
        <v>46</v>
      </c>
      <c r="B17" s="36" t="s">
        <v>153</v>
      </c>
      <c r="C17" s="36" t="s">
        <v>154</v>
      </c>
      <c r="D17" s="36" t="s">
        <v>85</v>
      </c>
      <c r="E17" s="36" t="s">
        <v>86</v>
      </c>
      <c r="F17" s="36" t="s">
        <v>161</v>
      </c>
      <c r="G17" s="36" t="s">
        <v>162</v>
      </c>
      <c r="H17" s="37">
        <v>1500</v>
      </c>
      <c r="I17" s="37">
        <v>1500</v>
      </c>
      <c r="J17" s="37"/>
      <c r="K17" s="37"/>
      <c r="L17" s="37">
        <v>1500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ht="21" customHeight="1" spans="1:23">
      <c r="A18" s="36" t="s">
        <v>46</v>
      </c>
      <c r="B18" s="36" t="s">
        <v>163</v>
      </c>
      <c r="C18" s="36" t="s">
        <v>164</v>
      </c>
      <c r="D18" s="36" t="s">
        <v>81</v>
      </c>
      <c r="E18" s="36" t="s">
        <v>82</v>
      </c>
      <c r="F18" s="36" t="s">
        <v>161</v>
      </c>
      <c r="G18" s="36" t="s">
        <v>162</v>
      </c>
      <c r="H18" s="37">
        <v>836.68</v>
      </c>
      <c r="I18" s="37">
        <v>836.68</v>
      </c>
      <c r="J18" s="37"/>
      <c r="K18" s="37"/>
      <c r="L18" s="37">
        <v>836.68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ht="21" customHeight="1" spans="1:23">
      <c r="A19" s="36" t="s">
        <v>46</v>
      </c>
      <c r="B19" s="36" t="s">
        <v>165</v>
      </c>
      <c r="C19" s="36" t="s">
        <v>92</v>
      </c>
      <c r="D19" s="36" t="s">
        <v>91</v>
      </c>
      <c r="E19" s="36" t="s">
        <v>92</v>
      </c>
      <c r="F19" s="36" t="s">
        <v>166</v>
      </c>
      <c r="G19" s="36" t="s">
        <v>92</v>
      </c>
      <c r="H19" s="37">
        <v>90251.28</v>
      </c>
      <c r="I19" s="37">
        <v>90251.28</v>
      </c>
      <c r="J19" s="37"/>
      <c r="K19" s="37"/>
      <c r="L19" s="37">
        <v>90251.28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ht="21" customHeight="1" spans="1:23">
      <c r="A20" s="36" t="s">
        <v>46</v>
      </c>
      <c r="B20" s="36" t="s">
        <v>167</v>
      </c>
      <c r="C20" s="36" t="s">
        <v>168</v>
      </c>
      <c r="D20" s="36" t="s">
        <v>73</v>
      </c>
      <c r="E20" s="36" t="s">
        <v>74</v>
      </c>
      <c r="F20" s="36" t="s">
        <v>169</v>
      </c>
      <c r="G20" s="36" t="s">
        <v>170</v>
      </c>
      <c r="H20" s="37">
        <v>500</v>
      </c>
      <c r="I20" s="37">
        <v>500</v>
      </c>
      <c r="J20" s="37"/>
      <c r="K20" s="37"/>
      <c r="L20" s="37">
        <v>500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ht="21" customHeight="1" spans="1:23">
      <c r="A21" s="36" t="s">
        <v>46</v>
      </c>
      <c r="B21" s="36" t="s">
        <v>167</v>
      </c>
      <c r="C21" s="36" t="s">
        <v>168</v>
      </c>
      <c r="D21" s="36" t="s">
        <v>73</v>
      </c>
      <c r="E21" s="36" t="s">
        <v>74</v>
      </c>
      <c r="F21" s="36" t="s">
        <v>171</v>
      </c>
      <c r="G21" s="36" t="s">
        <v>172</v>
      </c>
      <c r="H21" s="37">
        <v>5000</v>
      </c>
      <c r="I21" s="37">
        <v>5000</v>
      </c>
      <c r="J21" s="37"/>
      <c r="K21" s="37"/>
      <c r="L21" s="37">
        <v>5000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ht="21" customHeight="1" spans="1:23">
      <c r="A22" s="36" t="s">
        <v>46</v>
      </c>
      <c r="B22" s="36" t="s">
        <v>173</v>
      </c>
      <c r="C22" s="36" t="s">
        <v>174</v>
      </c>
      <c r="D22" s="36" t="s">
        <v>73</v>
      </c>
      <c r="E22" s="36" t="s">
        <v>74</v>
      </c>
      <c r="F22" s="36" t="s">
        <v>175</v>
      </c>
      <c r="G22" s="36" t="s">
        <v>121</v>
      </c>
      <c r="H22" s="37">
        <v>2500</v>
      </c>
      <c r="I22" s="37">
        <v>2500</v>
      </c>
      <c r="J22" s="37"/>
      <c r="K22" s="37"/>
      <c r="L22" s="37">
        <v>2500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ht="21" customHeight="1" spans="1:23">
      <c r="A23" s="36" t="s">
        <v>46</v>
      </c>
      <c r="B23" s="36" t="s">
        <v>167</v>
      </c>
      <c r="C23" s="36" t="s">
        <v>168</v>
      </c>
      <c r="D23" s="36" t="s">
        <v>73</v>
      </c>
      <c r="E23" s="36" t="s">
        <v>74</v>
      </c>
      <c r="F23" s="36" t="s">
        <v>176</v>
      </c>
      <c r="G23" s="36" t="s">
        <v>177</v>
      </c>
      <c r="H23" s="37">
        <v>1000</v>
      </c>
      <c r="I23" s="37">
        <v>1000</v>
      </c>
      <c r="J23" s="37"/>
      <c r="K23" s="37"/>
      <c r="L23" s="37">
        <v>1000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ht="21" customHeight="1" spans="1:23">
      <c r="A24" s="36" t="s">
        <v>46</v>
      </c>
      <c r="B24" s="36" t="s">
        <v>167</v>
      </c>
      <c r="C24" s="36" t="s">
        <v>168</v>
      </c>
      <c r="D24" s="36" t="s">
        <v>73</v>
      </c>
      <c r="E24" s="36" t="s">
        <v>74</v>
      </c>
      <c r="F24" s="36" t="s">
        <v>178</v>
      </c>
      <c r="G24" s="36" t="s">
        <v>179</v>
      </c>
      <c r="H24" s="37">
        <v>31740</v>
      </c>
      <c r="I24" s="37">
        <v>31740</v>
      </c>
      <c r="J24" s="37"/>
      <c r="K24" s="37"/>
      <c r="L24" s="37">
        <v>31740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ht="21" customHeight="1" spans="1:23">
      <c r="A25" s="36" t="s">
        <v>46</v>
      </c>
      <c r="B25" s="36" t="s">
        <v>180</v>
      </c>
      <c r="C25" s="36" t="s">
        <v>181</v>
      </c>
      <c r="D25" s="36" t="s">
        <v>63</v>
      </c>
      <c r="E25" s="36" t="s">
        <v>64</v>
      </c>
      <c r="F25" s="36" t="s">
        <v>182</v>
      </c>
      <c r="G25" s="36" t="s">
        <v>181</v>
      </c>
      <c r="H25" s="37">
        <v>14579.52</v>
      </c>
      <c r="I25" s="37">
        <v>14579.52</v>
      </c>
      <c r="J25" s="37"/>
      <c r="K25" s="37"/>
      <c r="L25" s="37">
        <v>14579.52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ht="21" customHeight="1" spans="1:23">
      <c r="A26" s="36" t="s">
        <v>46</v>
      </c>
      <c r="B26" s="36" t="s">
        <v>183</v>
      </c>
      <c r="C26" s="36" t="s">
        <v>184</v>
      </c>
      <c r="D26" s="36" t="s">
        <v>73</v>
      </c>
      <c r="E26" s="36" t="s">
        <v>74</v>
      </c>
      <c r="F26" s="36" t="s">
        <v>176</v>
      </c>
      <c r="G26" s="36" t="s">
        <v>177</v>
      </c>
      <c r="H26" s="37">
        <v>52800</v>
      </c>
      <c r="I26" s="37">
        <v>52800</v>
      </c>
      <c r="J26" s="37"/>
      <c r="K26" s="37"/>
      <c r="L26" s="37">
        <v>52800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ht="17.25" customHeight="1" spans="1:23">
      <c r="A27" s="88" t="s">
        <v>93</v>
      </c>
      <c r="B27" s="171"/>
      <c r="C27" s="171"/>
      <c r="D27" s="171"/>
      <c r="E27" s="171"/>
      <c r="F27" s="171"/>
      <c r="G27" s="172"/>
      <c r="H27" s="37">
        <v>1153610.58</v>
      </c>
      <c r="I27" s="37">
        <v>1153610.58</v>
      </c>
      <c r="J27" s="37"/>
      <c r="K27" s="37"/>
      <c r="L27" s="37">
        <v>1153610.58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</sheetData>
  <mergeCells count="30">
    <mergeCell ref="A2:W2"/>
    <mergeCell ref="A3:G3"/>
    <mergeCell ref="H4:W4"/>
    <mergeCell ref="I5:M5"/>
    <mergeCell ref="N5:P5"/>
    <mergeCell ref="R5:W5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showZeros="0" workbookViewId="0">
      <selection activeCell="A12" sqref="A12:E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1:23">
      <c r="B1" s="162"/>
      <c r="E1" s="71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U1" s="162"/>
      <c r="W1" s="91" t="s">
        <v>185</v>
      </c>
    </row>
    <row r="2" ht="27.75" customHeight="1" spans="1:23">
      <c r="A2" s="74" t="s">
        <v>186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ht="13.5" customHeight="1" spans="1:23">
      <c r="A3" s="75" t="str">
        <f>"单位名称："&amp;"宁蒗彝族自治县红十字会"</f>
        <v>单位名称：宁蒗彝族自治县红十字会</v>
      </c>
      <c r="B3" s="76"/>
      <c r="C3" s="76"/>
      <c r="D3" s="76"/>
      <c r="E3" s="76"/>
      <c r="F3" s="76"/>
      <c r="G3" s="76"/>
      <c r="H3" s="76"/>
      <c r="I3" s="77"/>
      <c r="J3" s="77"/>
      <c r="K3" s="77"/>
      <c r="L3" s="77"/>
      <c r="M3" s="77"/>
      <c r="N3" s="77"/>
      <c r="O3" s="77"/>
      <c r="P3" s="77"/>
      <c r="Q3" s="77"/>
      <c r="U3" s="162"/>
      <c r="W3" s="145" t="s">
        <v>2</v>
      </c>
    </row>
    <row r="4" ht="21.75" customHeight="1" spans="1:23">
      <c r="A4" s="79" t="s">
        <v>187</v>
      </c>
      <c r="B4" s="80" t="s">
        <v>127</v>
      </c>
      <c r="C4" s="79" t="s">
        <v>128</v>
      </c>
      <c r="D4" s="79" t="s">
        <v>188</v>
      </c>
      <c r="E4" s="80" t="s">
        <v>129</v>
      </c>
      <c r="F4" s="80" t="s">
        <v>130</v>
      </c>
      <c r="G4" s="80" t="s">
        <v>189</v>
      </c>
      <c r="H4" s="80" t="s">
        <v>190</v>
      </c>
      <c r="I4" s="11" t="s">
        <v>31</v>
      </c>
      <c r="J4" s="8" t="s">
        <v>191</v>
      </c>
      <c r="K4" s="9"/>
      <c r="L4" s="9"/>
      <c r="M4" s="10"/>
      <c r="N4" s="8" t="s">
        <v>135</v>
      </c>
      <c r="O4" s="9"/>
      <c r="P4" s="10"/>
      <c r="Q4" s="80" t="s">
        <v>37</v>
      </c>
      <c r="R4" s="8" t="s">
        <v>38</v>
      </c>
      <c r="S4" s="9"/>
      <c r="T4" s="9"/>
      <c r="U4" s="9"/>
      <c r="V4" s="9"/>
      <c r="W4" s="10"/>
    </row>
    <row r="5" ht="21.75" customHeight="1" spans="1:23">
      <c r="A5" s="81"/>
      <c r="B5" s="83"/>
      <c r="C5" s="81"/>
      <c r="D5" s="81"/>
      <c r="E5" s="82"/>
      <c r="F5" s="82"/>
      <c r="G5" s="82"/>
      <c r="H5" s="82"/>
      <c r="I5" s="83"/>
      <c r="J5" s="28" t="s">
        <v>34</v>
      </c>
      <c r="K5" s="30"/>
      <c r="L5" s="80" t="s">
        <v>35</v>
      </c>
      <c r="M5" s="80" t="s">
        <v>36</v>
      </c>
      <c r="N5" s="80" t="s">
        <v>34</v>
      </c>
      <c r="O5" s="80" t="s">
        <v>35</v>
      </c>
      <c r="P5" s="80" t="s">
        <v>36</v>
      </c>
      <c r="Q5" s="82"/>
      <c r="R5" s="80" t="s">
        <v>33</v>
      </c>
      <c r="S5" s="80" t="s">
        <v>40</v>
      </c>
      <c r="T5" s="80" t="s">
        <v>141</v>
      </c>
      <c r="U5" s="80" t="s">
        <v>42</v>
      </c>
      <c r="V5" s="80" t="s">
        <v>43</v>
      </c>
      <c r="W5" s="80" t="s">
        <v>44</v>
      </c>
    </row>
    <row r="6" ht="21" customHeight="1" spans="1:23">
      <c r="A6" s="83"/>
      <c r="B6" s="83"/>
      <c r="C6" s="83"/>
      <c r="D6" s="83"/>
      <c r="E6" s="83"/>
      <c r="F6" s="83"/>
      <c r="G6" s="83"/>
      <c r="H6" s="83"/>
      <c r="I6" s="83"/>
      <c r="J6" s="163" t="s">
        <v>33</v>
      </c>
      <c r="K6" s="35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ht="39.75" customHeight="1" spans="1:23">
      <c r="A7" s="84"/>
      <c r="B7" s="17"/>
      <c r="C7" s="84"/>
      <c r="D7" s="84"/>
      <c r="E7" s="85"/>
      <c r="F7" s="85"/>
      <c r="G7" s="85"/>
      <c r="H7" s="85"/>
      <c r="I7" s="17"/>
      <c r="J7" s="18" t="s">
        <v>33</v>
      </c>
      <c r="K7" s="18" t="s">
        <v>192</v>
      </c>
      <c r="L7" s="85"/>
      <c r="M7" s="85"/>
      <c r="N7" s="85"/>
      <c r="O7" s="85"/>
      <c r="P7" s="85"/>
      <c r="Q7" s="85"/>
      <c r="R7" s="85"/>
      <c r="S7" s="85"/>
      <c r="T7" s="85"/>
      <c r="U7" s="17"/>
      <c r="V7" s="85"/>
      <c r="W7" s="85"/>
    </row>
    <row r="8" ht="15" customHeight="1" spans="1:23">
      <c r="A8" s="86">
        <v>1</v>
      </c>
      <c r="B8" s="86">
        <v>2</v>
      </c>
      <c r="C8" s="86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7">
        <v>12</v>
      </c>
      <c r="M8" s="87">
        <v>13</v>
      </c>
      <c r="N8" s="87">
        <v>14</v>
      </c>
      <c r="O8" s="87">
        <v>15</v>
      </c>
      <c r="P8" s="87">
        <v>16</v>
      </c>
      <c r="Q8" s="87">
        <v>17</v>
      </c>
      <c r="R8" s="87">
        <v>18</v>
      </c>
      <c r="S8" s="87">
        <v>19</v>
      </c>
      <c r="T8" s="87">
        <v>20</v>
      </c>
      <c r="U8" s="86">
        <v>21</v>
      </c>
      <c r="V8" s="86">
        <v>22</v>
      </c>
      <c r="W8" s="86">
        <v>23</v>
      </c>
    </row>
    <row r="9" ht="21.75" customHeight="1" spans="1:23">
      <c r="A9" s="36"/>
      <c r="B9" s="36"/>
      <c r="C9" s="36"/>
      <c r="D9" s="36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ht="18.75" customHeight="1" spans="1:23">
      <c r="A10" s="88" t="s">
        <v>93</v>
      </c>
      <c r="B10" s="89"/>
      <c r="C10" s="89"/>
      <c r="D10" s="89"/>
      <c r="E10" s="89"/>
      <c r="F10" s="89"/>
      <c r="G10" s="89"/>
      <c r="H10" s="9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hidden="1" customHeight="1"/>
    <row r="12" customHeight="1" spans="1:23">
      <c r="A12" t="s">
        <v>193</v>
      </c>
    </row>
  </sheetData>
  <mergeCells count="29">
    <mergeCell ref="A2:W2"/>
    <mergeCell ref="A3:H3"/>
    <mergeCell ref="J4:M4"/>
    <mergeCell ref="N4:P4"/>
    <mergeCell ref="R4:W4"/>
    <mergeCell ref="A10:H10"/>
    <mergeCell ref="A12:E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:E8"/>
    </sheetView>
  </sheetViews>
  <sheetFormatPr defaultColWidth="9.14166666666667" defaultRowHeight="12" customHeight="1" outlineLevelRow="7"/>
  <cols>
    <col min="1" max="1" width="34.2833333333333" customWidth="1"/>
    <col min="2" max="2" width="48" customWidth="1"/>
    <col min="3" max="3" width="17.2833333333333" customWidth="1"/>
    <col min="4" max="4" width="13.2833333333333" customWidth="1"/>
    <col min="5" max="5" width="23.575" customWidth="1"/>
    <col min="6" max="6" width="11.2833333333333" customWidth="1"/>
    <col min="7" max="7" width="13.1416666666667" customWidth="1"/>
    <col min="8" max="9" width="12.425" customWidth="1"/>
    <col min="10" max="10" width="84.1416666666667" customWidth="1"/>
  </cols>
  <sheetData>
    <row r="1" ht="15" customHeight="1" spans="1:10">
      <c r="J1" s="120" t="s">
        <v>194</v>
      </c>
    </row>
    <row r="2" ht="28.5" customHeight="1" spans="1:10">
      <c r="A2" s="106" t="s">
        <v>195</v>
      </c>
      <c r="B2" s="74"/>
      <c r="C2" s="74"/>
      <c r="D2" s="74"/>
      <c r="E2" s="74"/>
      <c r="F2" s="107"/>
      <c r="G2" s="74"/>
      <c r="H2" s="107"/>
      <c r="I2" s="107"/>
      <c r="J2" s="74"/>
    </row>
    <row r="3" ht="17.25" customHeight="1" spans="1:10">
      <c r="A3" s="56" t="str">
        <f>"单位名称："&amp;"宁蒗彝族自治县红十字会"</f>
        <v>单位名称：宁蒗彝族自治县红十字会</v>
      </c>
      <c r="B3" s="94"/>
    </row>
    <row r="4" ht="44.25" customHeight="1" spans="1:10">
      <c r="A4" s="18" t="s">
        <v>196</v>
      </c>
      <c r="B4" s="18" t="s">
        <v>197</v>
      </c>
      <c r="C4" s="18" t="s">
        <v>198</v>
      </c>
      <c r="D4" s="18" t="s">
        <v>199</v>
      </c>
      <c r="E4" s="18" t="s">
        <v>200</v>
      </c>
      <c r="F4" s="108" t="s">
        <v>201</v>
      </c>
      <c r="G4" s="18" t="s">
        <v>202</v>
      </c>
      <c r="H4" s="108" t="s">
        <v>203</v>
      </c>
      <c r="I4" s="108" t="s">
        <v>204</v>
      </c>
      <c r="J4" s="18" t="s">
        <v>205</v>
      </c>
    </row>
    <row r="5" ht="14.25" customHeight="1" spans="1:10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</row>
    <row r="6" ht="42" customHeight="1" spans="1:10">
      <c r="A6" s="36"/>
      <c r="B6" s="36"/>
      <c r="C6" s="36"/>
      <c r="D6" s="36"/>
      <c r="E6" s="36"/>
      <c r="F6" s="36"/>
      <c r="G6" s="36"/>
      <c r="H6" s="36"/>
      <c r="I6" s="36"/>
      <c r="J6" s="36"/>
    </row>
    <row r="7" ht="42" customHeight="1" spans="1:10">
      <c r="A7" s="36"/>
      <c r="B7" s="36"/>
      <c r="C7" s="36"/>
      <c r="D7" s="36"/>
      <c r="E7" s="36"/>
      <c r="F7" s="36"/>
      <c r="G7" s="36"/>
      <c r="H7" s="36"/>
      <c r="I7" s="36"/>
      <c r="J7" s="36"/>
    </row>
    <row r="8" customHeight="1" spans="1:10">
      <c r="A8" t="s">
        <v>206</v>
      </c>
    </row>
  </sheetData>
  <mergeCells count="3">
    <mergeCell ref="A2:J2"/>
    <mergeCell ref="A3:H3"/>
    <mergeCell ref="A8:E8"/>
  </mergeCells>
  <printOptions horizontalCentered="1"/>
  <pageMargins left="1" right="1" top="0.75" bottom="0.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바람은 멀리 어제 잊지</cp:lastModifiedBy>
  <dcterms:created xsi:type="dcterms:W3CDTF">2026-03-19T06:32:00Z</dcterms:created>
  <dcterms:modified xsi:type="dcterms:W3CDTF">2026-03-20T06:55:06Z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80B3F4CD191E4B159FB9E85AD29B9E3D_12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