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附表9" sheetId="2" r:id="rId1"/>
    <sheet name="附表10" sheetId="3" r:id="rId2"/>
    <sheet name="附表11" sheetId="1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<sst xmlns="http://schemas.openxmlformats.org/spreadsheetml/2006/main" count="270" uniqueCount="94">
  <si>
    <t>附表9</t>
  </si>
  <si>
    <t>2020年度业务活动表</t>
  </si>
  <si>
    <t>2021年度业务活动表</t>
  </si>
  <si>
    <t>2022年度业务活动表</t>
  </si>
  <si>
    <t>项目</t>
  </si>
  <si>
    <t>行次</t>
  </si>
  <si>
    <r>
      <rPr>
        <sz val="10.5"/>
        <color theme="1"/>
        <rFont val="宋体"/>
        <charset val="134"/>
      </rPr>
      <t>本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数</t>
    </r>
  </si>
  <si>
    <t>非公益性</t>
  </si>
  <si>
    <t>公益性</t>
  </si>
  <si>
    <t>合计</t>
  </si>
  <si>
    <t>一、收入</t>
  </si>
  <si>
    <t>其中：捐赠收入</t>
  </si>
  <si>
    <t>会费收入</t>
  </si>
  <si>
    <t>提供服务收入</t>
  </si>
  <si>
    <t>商品销售收入</t>
  </si>
  <si>
    <t>政府补助收入</t>
  </si>
  <si>
    <t>投资收入</t>
  </si>
  <si>
    <t>其他收入</t>
  </si>
  <si>
    <t>收入合计</t>
  </si>
  <si>
    <t>二、费用</t>
  </si>
  <si>
    <t>（一）业务活动成本</t>
  </si>
  <si>
    <t>其中：①捐赠项目成本</t>
  </si>
  <si>
    <t>②提供服务成本</t>
  </si>
  <si>
    <t>③销售商品成本</t>
  </si>
  <si>
    <t>④会员服务成本</t>
  </si>
  <si>
    <t>⑤业务活动税金及附加</t>
  </si>
  <si>
    <t>（二）管理费用</t>
  </si>
  <si>
    <t>（三）筹资费用</t>
  </si>
  <si>
    <t>（四）其他费用</t>
  </si>
  <si>
    <t>费用合计</t>
  </si>
  <si>
    <t>三、限定性净资产转为非限定性净资产</t>
  </si>
  <si>
    <t>四、净资产变动额（若为净资产减少额，以“一”号填列）</t>
  </si>
  <si>
    <t>附表10</t>
  </si>
  <si>
    <t>2020年度支出明细表</t>
  </si>
  <si>
    <t>序号</t>
  </si>
  <si>
    <t>支出项目名称</t>
  </si>
  <si>
    <t>公益活动支出</t>
  </si>
  <si>
    <t>总支出</t>
  </si>
  <si>
    <t>公益活动支出占总支出的比例</t>
  </si>
  <si>
    <t>救助灾害、救济贫困、扶助残疾人等困难的社会团体和个人活动</t>
  </si>
  <si>
    <t>教育、科学、文化、卫生、体育事业</t>
  </si>
  <si>
    <t>环境保护、社会公共设施建设</t>
  </si>
  <si>
    <t>促进社会发展和进步的其他社会和福利事业</t>
  </si>
  <si>
    <t>小计</t>
  </si>
  <si>
    <t>爱心助学</t>
  </si>
  <si>
    <t>全县疫情防控</t>
  </si>
  <si>
    <t>定向捐赠</t>
  </si>
  <si>
    <t>其他救助</t>
  </si>
  <si>
    <t>其他公益支出</t>
  </si>
  <si>
    <t>公益支出小计</t>
  </si>
  <si>
    <t>2020财政户基本支出(非公益支出)</t>
  </si>
  <si>
    <t>2020财政户项目支出(非公益支出)</t>
  </si>
  <si>
    <t>非公益支出小计</t>
  </si>
  <si>
    <t>支出总计</t>
  </si>
  <si>
    <t>2021年度支出明细表</t>
  </si>
  <si>
    <r>
      <rPr>
        <sz val="10.5"/>
        <color theme="1"/>
        <rFont val="宋体"/>
        <charset val="134"/>
      </rPr>
      <t>爱</t>
    </r>
    <r>
      <rPr>
        <sz val="10.5"/>
        <color theme="1"/>
        <rFont val="仿宋_GB2312"/>
        <charset val="134"/>
      </rPr>
      <t>心捐赠</t>
    </r>
  </si>
  <si>
    <t>2021财政户基本支出(非公益支出)</t>
  </si>
  <si>
    <t>2021财政户项目支出(非公益支出)</t>
  </si>
  <si>
    <t>2022年度支出明细表</t>
  </si>
  <si>
    <t>2022财政户基本支出(非公益支出)</t>
  </si>
  <si>
    <t>2022财政户项目支出(非公益支出)</t>
  </si>
  <si>
    <t>附表11</t>
  </si>
  <si>
    <r>
      <rPr>
        <sz val="11"/>
        <color theme="1"/>
        <rFont val="宋体"/>
        <charset val="134"/>
        <scheme val="minor"/>
      </rPr>
      <t>2020</t>
    </r>
    <r>
      <rPr>
        <sz val="11"/>
        <color theme="1"/>
        <rFont val="宋体"/>
        <charset val="134"/>
        <scheme val="minor"/>
      </rPr>
      <t>年资产负债表摘要</t>
    </r>
  </si>
  <si>
    <t>资产</t>
  </si>
  <si>
    <t>年初数</t>
  </si>
  <si>
    <t>期末数</t>
  </si>
  <si>
    <t>负债和净资产</t>
  </si>
  <si>
    <t>流动资产</t>
  </si>
  <si>
    <t>流动负债</t>
  </si>
  <si>
    <t xml:space="preserve">         其中：货币资金</t>
  </si>
  <si>
    <t>长期负债</t>
  </si>
  <si>
    <t>长期投资</t>
  </si>
  <si>
    <t>受托代理负债</t>
  </si>
  <si>
    <t>固定资产</t>
  </si>
  <si>
    <t>负债合计</t>
  </si>
  <si>
    <t>无形资产</t>
  </si>
  <si>
    <t>限定性净资产</t>
  </si>
  <si>
    <t>受托代理资产</t>
  </si>
  <si>
    <t>非限定性净资产</t>
  </si>
  <si>
    <t>净资产合计</t>
  </si>
  <si>
    <t>资产总计</t>
  </si>
  <si>
    <t>负债和净资产总计</t>
  </si>
  <si>
    <t>2020年业务活动表摘要</t>
  </si>
  <si>
    <r>
      <rPr>
        <sz val="10.5"/>
        <color theme="1"/>
        <rFont val="宋体"/>
        <charset val="134"/>
      </rPr>
      <t>项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</rPr>
      <t>目</t>
    </r>
  </si>
  <si>
    <t>非限定性</t>
  </si>
  <si>
    <t>限定性</t>
  </si>
  <si>
    <t>一、本年收入</t>
  </si>
  <si>
    <t>投资收益</t>
  </si>
  <si>
    <t>二、本年费用</t>
  </si>
  <si>
    <t>四、净资产变动额（若为净资产减少额，以“－”号填列）</t>
  </si>
  <si>
    <t>2021年资产负债表摘要</t>
  </si>
  <si>
    <t>2021年业务活动表摘要</t>
  </si>
  <si>
    <r>
      <rPr>
        <sz val="11"/>
        <color theme="1"/>
        <rFont val="宋体"/>
        <charset val="134"/>
        <scheme val="minor"/>
      </rPr>
      <t>2022</t>
    </r>
    <r>
      <rPr>
        <sz val="11"/>
        <color theme="1"/>
        <rFont val="宋体"/>
        <charset val="134"/>
        <scheme val="minor"/>
      </rPr>
      <t>年资产负债表摘要</t>
    </r>
  </si>
  <si>
    <t>2022年业务活动表摘要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</si>
</sst>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rgb="FF000000"/>
      <name val="Times New Roman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color theme="1"/>
      <name val="宋体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3" fontId="0" fillId="0" borderId="0" xfId="1" applyFont="1">
      <alignment vertical="center"/>
    </xf>
    <xf numFmtId="43" fontId="1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3" fontId="3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" fontId="5" fillId="0" borderId="0" xfId="0" applyNumberFormat="1" applyFont="1">
      <alignment vertical="center"/>
    </xf>
    <xf numFmtId="43" fontId="3" fillId="0" borderId="2" xfId="1" applyFont="1" applyBorder="1" applyAlignment="1">
      <alignment horizontal="justify" vertical="center" wrapText="1"/>
    </xf>
    <xf numFmtId="49" fontId="1" fillId="0" borderId="1" xfId="1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6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justify" vertical="center" wrapText="1"/>
    </xf>
    <xf numFmtId="43" fontId="7" fillId="0" borderId="2" xfId="1" applyFont="1" applyBorder="1" applyAlignment="1">
      <alignment horizontal="right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10" fontId="7" fillId="0" borderId="2" xfId="1" applyNumberFormat="1" applyFont="1" applyBorder="1" applyAlignment="1">
      <alignment horizontal="center" vertical="center" wrapText="1"/>
    </xf>
    <xf numFmtId="10" fontId="7" fillId="0" borderId="2" xfId="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/>
    </xf>
    <xf numFmtId="43" fontId="2" fillId="0" borderId="7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43" fontId="3" fillId="0" borderId="8" xfId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11" fillId="0" borderId="8" xfId="1" applyFont="1" applyBorder="1" applyAlignment="1">
      <alignment horizontal="center" vertical="top" wrapText="1"/>
    </xf>
    <xf numFmtId="43" fontId="3" fillId="0" borderId="8" xfId="1" applyFont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34920;7&#65288;&#34892;&#25919;&#25143;-&#26681;&#25454;&#23458;&#25143;&#25552;&#20379;&#20462;&#25913;&#2345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34920;8&#65288;&#25424;&#36192;&#25143;&#65288;OK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2020年"/>
      <sheetName val="收入费用表2020年"/>
      <sheetName val="资产负债表2021年"/>
      <sheetName val="收入费用表2021年"/>
      <sheetName val="资产负债表2022年"/>
      <sheetName val="收入费用表2022年"/>
      <sheetName val="Sheet2"/>
      <sheetName val="Sheet3"/>
    </sheetNames>
    <sheetDataSet>
      <sheetData sheetId="0">
        <row r="6">
          <cell r="B6">
            <v>25508.93</v>
          </cell>
        </row>
        <row r="25">
          <cell r="B25">
            <v>79882.23</v>
          </cell>
          <cell r="C25">
            <v>108936.02</v>
          </cell>
        </row>
        <row r="44">
          <cell r="E44">
            <v>105391.16</v>
          </cell>
          <cell r="F44">
            <v>108936.02</v>
          </cell>
        </row>
      </sheetData>
      <sheetData sheetId="1"/>
      <sheetData sheetId="2">
        <row r="6">
          <cell r="B6">
            <v>21596.26</v>
          </cell>
          <cell r="C6">
            <v>25508.93</v>
          </cell>
        </row>
        <row r="25">
          <cell r="B25">
            <v>86736.02</v>
          </cell>
          <cell r="C25">
            <v>79882.23</v>
          </cell>
        </row>
        <row r="44">
          <cell r="E44">
            <v>108332.28</v>
          </cell>
          <cell r="F44">
            <v>105391.16</v>
          </cell>
        </row>
      </sheetData>
      <sheetData sheetId="3"/>
      <sheetData sheetId="4">
        <row r="6">
          <cell r="B6">
            <v>3396.98</v>
          </cell>
          <cell r="C6">
            <v>21596.26</v>
          </cell>
        </row>
        <row r="25">
          <cell r="B25">
            <v>86098.7</v>
          </cell>
          <cell r="C25">
            <v>86736.02</v>
          </cell>
        </row>
        <row r="44">
          <cell r="E44">
            <v>89495.68</v>
          </cell>
          <cell r="F44">
            <v>108332.28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0年资产负债表"/>
      <sheetName val="2020年收入支出表 "/>
      <sheetName val="2021年资产负债表"/>
      <sheetName val="2021年收入支出表 "/>
      <sheetName val="2022年资产负债表"/>
      <sheetName val="2022年收入支出表 "/>
    </sheetNames>
    <sheetDataSet>
      <sheetData sheetId="0">
        <row r="7">
          <cell r="B7">
            <v>3114475.8</v>
          </cell>
          <cell r="C7">
            <v>6740773.57</v>
          </cell>
        </row>
        <row r="28">
          <cell r="E28">
            <v>3114475.8</v>
          </cell>
          <cell r="F28">
            <v>6740773.57</v>
          </cell>
        </row>
      </sheetData>
      <sheetData sheetId="1"/>
      <sheetData sheetId="2">
        <row r="7">
          <cell r="B7">
            <v>6740773.57</v>
          </cell>
          <cell r="C7">
            <v>4220539.13</v>
          </cell>
        </row>
        <row r="28">
          <cell r="E28">
            <v>6740773.57</v>
          </cell>
          <cell r="F28">
            <v>4220539.13</v>
          </cell>
        </row>
      </sheetData>
      <sheetData sheetId="3"/>
      <sheetData sheetId="4">
        <row r="7">
          <cell r="B7">
            <v>4220539.13</v>
          </cell>
          <cell r="C7">
            <v>3752349.74</v>
          </cell>
        </row>
        <row r="28">
          <cell r="E28">
            <v>4220539.13</v>
          </cell>
          <cell r="F28">
            <v>3752349.74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pane xSplit="1" ySplit="4" topLeftCell="I5" activePane="bottomRight" state="frozen"/>
      <selection/>
      <selection pane="topRight"/>
      <selection pane="bottomLeft"/>
      <selection pane="bottomRight" activeCell="H26" sqref="H26:I26"/>
    </sheetView>
  </sheetViews>
  <sheetFormatPr defaultColWidth="9" defaultRowHeight="13.5"/>
  <cols>
    <col min="1" max="1" width="20.625" customWidth="1"/>
    <col min="2" max="2" width="10.625" customWidth="1"/>
    <col min="3" max="5" width="18.625" style="1" customWidth="1"/>
    <col min="6" max="6" width="20.625" customWidth="1"/>
    <col min="7" max="7" width="10.625" customWidth="1"/>
    <col min="8" max="10" width="18.625" customWidth="1"/>
    <col min="11" max="11" width="20.625" customWidth="1"/>
    <col min="12" max="12" width="10.625" customWidth="1"/>
    <col min="13" max="15" width="18.625" style="1" customWidth="1"/>
    <col min="16" max="16" width="9" style="1"/>
  </cols>
  <sheetData>
    <row r="1" spans="1:11">
      <c r="A1" t="s">
        <v>0</v>
      </c>
      <c r="F1" t="s">
        <v>0</v>
      </c>
      <c r="K1" t="s">
        <v>0</v>
      </c>
    </row>
    <row r="2" ht="25.5" customHeight="1" spans="1:15">
      <c r="A2" s="2" t="s">
        <v>1</v>
      </c>
      <c r="B2" s="2"/>
      <c r="C2" s="2"/>
      <c r="D2" s="2"/>
      <c r="E2" s="2"/>
      <c r="F2" s="2" t="s">
        <v>2</v>
      </c>
      <c r="G2" s="2"/>
      <c r="H2" s="2"/>
      <c r="I2" s="2"/>
      <c r="J2" s="2"/>
      <c r="K2" s="2" t="s">
        <v>3</v>
      </c>
      <c r="L2" s="2"/>
      <c r="M2" s="2"/>
      <c r="N2" s="2"/>
      <c r="O2" s="2"/>
    </row>
    <row r="3" ht="14.25" spans="1:15">
      <c r="A3" s="36" t="s">
        <v>4</v>
      </c>
      <c r="B3" s="36" t="s">
        <v>5</v>
      </c>
      <c r="C3" s="37" t="s">
        <v>6</v>
      </c>
      <c r="D3" s="38"/>
      <c r="E3" s="39"/>
      <c r="F3" s="36" t="s">
        <v>4</v>
      </c>
      <c r="G3" s="36" t="s">
        <v>5</v>
      </c>
      <c r="H3" s="37" t="s">
        <v>6</v>
      </c>
      <c r="I3" s="38"/>
      <c r="J3" s="39"/>
      <c r="K3" s="36" t="s">
        <v>4</v>
      </c>
      <c r="L3" s="36" t="s">
        <v>5</v>
      </c>
      <c r="M3" s="37" t="s">
        <v>6</v>
      </c>
      <c r="N3" s="38"/>
      <c r="O3" s="39"/>
    </row>
    <row r="4" ht="14.25" spans="1:15">
      <c r="A4" s="40"/>
      <c r="B4" s="40"/>
      <c r="C4" s="41" t="s">
        <v>7</v>
      </c>
      <c r="D4" s="41" t="s">
        <v>8</v>
      </c>
      <c r="E4" s="41" t="s">
        <v>9</v>
      </c>
      <c r="F4" s="40"/>
      <c r="G4" s="40"/>
      <c r="H4" s="41" t="s">
        <v>7</v>
      </c>
      <c r="I4" s="41" t="s">
        <v>8</v>
      </c>
      <c r="J4" s="41" t="s">
        <v>9</v>
      </c>
      <c r="K4" s="40"/>
      <c r="L4" s="40"/>
      <c r="M4" s="41" t="s">
        <v>7</v>
      </c>
      <c r="N4" s="41" t="s">
        <v>8</v>
      </c>
      <c r="O4" s="41" t="s">
        <v>9</v>
      </c>
    </row>
    <row r="5" ht="24" customHeight="1" spans="1:15">
      <c r="A5" s="42" t="s">
        <v>10</v>
      </c>
      <c r="B5" s="43">
        <v>1</v>
      </c>
      <c r="C5" s="44"/>
      <c r="D5" s="44"/>
      <c r="E5" s="44"/>
      <c r="F5" s="42" t="s">
        <v>10</v>
      </c>
      <c r="G5" s="43">
        <v>1</v>
      </c>
      <c r="H5" s="44"/>
      <c r="I5" s="44"/>
      <c r="J5" s="44"/>
      <c r="K5" s="42" t="s">
        <v>10</v>
      </c>
      <c r="L5" s="43">
        <v>1</v>
      </c>
      <c r="M5" s="49"/>
      <c r="N5" s="44"/>
      <c r="O5" s="44"/>
    </row>
    <row r="6" ht="24" customHeight="1" spans="1:15">
      <c r="A6" s="42" t="s">
        <v>11</v>
      </c>
      <c r="B6" s="43">
        <v>2</v>
      </c>
      <c r="C6" s="44"/>
      <c r="D6" s="44">
        <v>18983084.7</v>
      </c>
      <c r="E6" s="44">
        <f>SUM(C6:D6)</f>
        <v>18983084.7</v>
      </c>
      <c r="F6" s="42" t="s">
        <v>11</v>
      </c>
      <c r="G6" s="43">
        <v>2</v>
      </c>
      <c r="H6" s="44"/>
      <c r="I6" s="44">
        <v>8839086.79</v>
      </c>
      <c r="J6" s="44">
        <f>SUM(H6:I6)</f>
        <v>8839086.79</v>
      </c>
      <c r="K6" s="42" t="s">
        <v>11</v>
      </c>
      <c r="L6" s="43">
        <v>2</v>
      </c>
      <c r="M6" s="44"/>
      <c r="N6" s="44">
        <v>5935639.05</v>
      </c>
      <c r="O6" s="44">
        <f>M6+N6</f>
        <v>5935639.05</v>
      </c>
    </row>
    <row r="7" ht="24" customHeight="1" spans="1:15">
      <c r="A7" s="42" t="s">
        <v>12</v>
      </c>
      <c r="B7" s="43">
        <v>3</v>
      </c>
      <c r="C7" s="44"/>
      <c r="D7" s="44"/>
      <c r="E7" s="44">
        <f t="shared" ref="E7:E13" si="0">SUM(C7:D7)</f>
        <v>0</v>
      </c>
      <c r="F7" s="42" t="s">
        <v>12</v>
      </c>
      <c r="G7" s="43">
        <v>3</v>
      </c>
      <c r="H7" s="44"/>
      <c r="I7" s="44"/>
      <c r="J7" s="44">
        <f t="shared" ref="J7:J12" si="1">SUM(H7:I7)</f>
        <v>0</v>
      </c>
      <c r="K7" s="42" t="s">
        <v>12</v>
      </c>
      <c r="L7" s="43">
        <v>3</v>
      </c>
      <c r="M7" s="44"/>
      <c r="N7" s="44"/>
      <c r="O7" s="44">
        <f t="shared" ref="O7:O12" si="2">M7+N7</f>
        <v>0</v>
      </c>
    </row>
    <row r="8" ht="24" customHeight="1" spans="1:15">
      <c r="A8" s="42" t="s">
        <v>13</v>
      </c>
      <c r="B8" s="43">
        <v>4</v>
      </c>
      <c r="C8" s="44"/>
      <c r="D8" s="44"/>
      <c r="E8" s="44">
        <f t="shared" si="0"/>
        <v>0</v>
      </c>
      <c r="F8" s="42" t="s">
        <v>13</v>
      </c>
      <c r="G8" s="43">
        <v>4</v>
      </c>
      <c r="H8" s="44"/>
      <c r="I8" s="44"/>
      <c r="J8" s="44">
        <f t="shared" si="1"/>
        <v>0</v>
      </c>
      <c r="K8" s="42" t="s">
        <v>13</v>
      </c>
      <c r="L8" s="43">
        <v>4</v>
      </c>
      <c r="M8" s="44"/>
      <c r="N8" s="44"/>
      <c r="O8" s="44">
        <f t="shared" si="2"/>
        <v>0</v>
      </c>
    </row>
    <row r="9" ht="24" customHeight="1" spans="1:15">
      <c r="A9" s="42" t="s">
        <v>14</v>
      </c>
      <c r="B9" s="43">
        <v>5</v>
      </c>
      <c r="C9" s="44"/>
      <c r="D9" s="44"/>
      <c r="E9" s="44">
        <f t="shared" si="0"/>
        <v>0</v>
      </c>
      <c r="F9" s="42" t="s">
        <v>14</v>
      </c>
      <c r="G9" s="43">
        <v>5</v>
      </c>
      <c r="H9" s="44"/>
      <c r="I9" s="44"/>
      <c r="J9" s="44">
        <f t="shared" si="1"/>
        <v>0</v>
      </c>
      <c r="K9" s="42" t="s">
        <v>14</v>
      </c>
      <c r="L9" s="43">
        <v>5</v>
      </c>
      <c r="M9" s="44"/>
      <c r="N9" s="44"/>
      <c r="O9" s="44">
        <f t="shared" si="2"/>
        <v>0</v>
      </c>
    </row>
    <row r="10" ht="24" customHeight="1" spans="1:15">
      <c r="A10" s="42" t="s">
        <v>15</v>
      </c>
      <c r="B10" s="43">
        <v>6</v>
      </c>
      <c r="C10" s="44">
        <v>1085416.24</v>
      </c>
      <c r="D10" s="44"/>
      <c r="E10" s="44">
        <f t="shared" si="0"/>
        <v>1085416.24</v>
      </c>
      <c r="F10" s="42" t="s">
        <v>15</v>
      </c>
      <c r="G10" s="43">
        <v>6</v>
      </c>
      <c r="H10" s="44">
        <v>1176824.27</v>
      </c>
      <c r="I10" s="44"/>
      <c r="J10" s="44">
        <f t="shared" si="1"/>
        <v>1176824.27</v>
      </c>
      <c r="K10" s="42" t="s">
        <v>15</v>
      </c>
      <c r="L10" s="43">
        <v>6</v>
      </c>
      <c r="M10" s="44">
        <v>1284957.76</v>
      </c>
      <c r="N10" s="44"/>
      <c r="O10" s="44">
        <f t="shared" si="2"/>
        <v>1284957.76</v>
      </c>
    </row>
    <row r="11" ht="24" customHeight="1" spans="1:15">
      <c r="A11" s="42" t="s">
        <v>16</v>
      </c>
      <c r="B11" s="43">
        <v>7</v>
      </c>
      <c r="C11" s="44"/>
      <c r="D11" s="44"/>
      <c r="E11" s="44">
        <f t="shared" si="0"/>
        <v>0</v>
      </c>
      <c r="F11" s="42" t="s">
        <v>16</v>
      </c>
      <c r="G11" s="43">
        <v>7</v>
      </c>
      <c r="H11" s="44"/>
      <c r="I11" s="44"/>
      <c r="J11" s="44">
        <f t="shared" si="1"/>
        <v>0</v>
      </c>
      <c r="K11" s="42" t="s">
        <v>16</v>
      </c>
      <c r="L11" s="43">
        <v>7</v>
      </c>
      <c r="M11" s="44"/>
      <c r="N11" s="44"/>
      <c r="O11" s="44">
        <f t="shared" si="2"/>
        <v>0</v>
      </c>
    </row>
    <row r="12" ht="24" customHeight="1" spans="1:15">
      <c r="A12" s="42" t="s">
        <v>17</v>
      </c>
      <c r="B12" s="43">
        <v>8</v>
      </c>
      <c r="C12" s="44">
        <v>1276.11</v>
      </c>
      <c r="D12" s="44">
        <v>15521.57</v>
      </c>
      <c r="E12" s="44">
        <f t="shared" si="0"/>
        <v>16797.68</v>
      </c>
      <c r="F12" s="42" t="s">
        <v>17</v>
      </c>
      <c r="G12" s="43">
        <v>8</v>
      </c>
      <c r="H12" s="44">
        <v>9645.47</v>
      </c>
      <c r="I12" s="44">
        <v>12341.49</v>
      </c>
      <c r="J12" s="44">
        <f t="shared" si="1"/>
        <v>21986.96</v>
      </c>
      <c r="K12" s="42" t="s">
        <v>17</v>
      </c>
      <c r="L12" s="43">
        <v>8</v>
      </c>
      <c r="M12" s="44">
        <v>159.99</v>
      </c>
      <c r="N12" s="44">
        <v>10846.34</v>
      </c>
      <c r="O12" s="44">
        <f t="shared" si="2"/>
        <v>11006.33</v>
      </c>
    </row>
    <row r="13" ht="24" customHeight="1" spans="1:15">
      <c r="A13" s="42" t="s">
        <v>18</v>
      </c>
      <c r="B13" s="43">
        <v>9</v>
      </c>
      <c r="C13" s="44">
        <f>SUM(C6:C12)</f>
        <v>1086692.35</v>
      </c>
      <c r="D13" s="44">
        <f>SUM(D6:D12)</f>
        <v>18998606.27</v>
      </c>
      <c r="E13" s="44">
        <f t="shared" si="0"/>
        <v>20085298.62</v>
      </c>
      <c r="F13" s="42" t="s">
        <v>18</v>
      </c>
      <c r="G13" s="43">
        <v>9</v>
      </c>
      <c r="H13" s="44">
        <f>SUM(H6:H12)</f>
        <v>1186469.74</v>
      </c>
      <c r="I13" s="44">
        <f>SUM(I6:I12)</f>
        <v>8851428.28</v>
      </c>
      <c r="J13" s="44">
        <f t="shared" ref="J13" si="3">SUM(H13:I13)</f>
        <v>10037898.02</v>
      </c>
      <c r="K13" s="42" t="s">
        <v>18</v>
      </c>
      <c r="L13" s="43">
        <v>9</v>
      </c>
      <c r="M13" s="44">
        <f>SUM(M6:M12)</f>
        <v>1285117.75</v>
      </c>
      <c r="N13" s="44">
        <f t="shared" ref="N13:O13" si="4">SUM(N6:N12)</f>
        <v>5946485.39</v>
      </c>
      <c r="O13" s="44">
        <f t="shared" si="4"/>
        <v>7231603.14</v>
      </c>
    </row>
    <row r="14" ht="24" customHeight="1" spans="1:15">
      <c r="A14" s="42" t="s">
        <v>19</v>
      </c>
      <c r="B14" s="43">
        <v>10</v>
      </c>
      <c r="C14" s="44"/>
      <c r="D14" s="44"/>
      <c r="E14" s="44"/>
      <c r="F14" s="42" t="s">
        <v>19</v>
      </c>
      <c r="G14" s="43">
        <v>10</v>
      </c>
      <c r="H14" s="44"/>
      <c r="I14" s="44"/>
      <c r="J14" s="44"/>
      <c r="K14" s="42" t="s">
        <v>19</v>
      </c>
      <c r="L14" s="43">
        <v>10</v>
      </c>
      <c r="M14" s="44"/>
      <c r="N14" s="44"/>
      <c r="O14" s="44"/>
    </row>
    <row r="15" ht="24" customHeight="1" spans="1:15">
      <c r="A15" s="42" t="s">
        <v>20</v>
      </c>
      <c r="B15" s="43">
        <v>11</v>
      </c>
      <c r="C15" s="44">
        <f>SUM(C16:C20)</f>
        <v>0</v>
      </c>
      <c r="D15" s="44">
        <f>SUM(D16:D20)</f>
        <v>15372178.5</v>
      </c>
      <c r="E15" s="44">
        <f>C15+D15</f>
        <v>15372178.5</v>
      </c>
      <c r="F15" s="42" t="s">
        <v>20</v>
      </c>
      <c r="G15" s="43">
        <v>11</v>
      </c>
      <c r="H15" s="44">
        <f>SUM(H16:H20)</f>
        <v>0</v>
      </c>
      <c r="I15" s="44">
        <f>SUM(I16:I20)</f>
        <v>11364322.72</v>
      </c>
      <c r="J15" s="44">
        <f>H15+I15</f>
        <v>11364322.72</v>
      </c>
      <c r="K15" s="42" t="s">
        <v>20</v>
      </c>
      <c r="L15" s="43">
        <v>11</v>
      </c>
      <c r="M15" s="44"/>
      <c r="N15" s="44">
        <f>SUM(N16:N20)</f>
        <v>6414554.78</v>
      </c>
      <c r="O15" s="44">
        <f>SUM(O16:O20)</f>
        <v>6414554.78</v>
      </c>
    </row>
    <row r="16" ht="24" customHeight="1" spans="1:15">
      <c r="A16" s="42" t="s">
        <v>21</v>
      </c>
      <c r="B16" s="43">
        <v>12</v>
      </c>
      <c r="C16" s="44"/>
      <c r="D16" s="44">
        <v>15372178.5</v>
      </c>
      <c r="E16" s="44">
        <f t="shared" ref="E16:E23" si="5">C16+D16</f>
        <v>15372178.5</v>
      </c>
      <c r="F16" s="42" t="s">
        <v>21</v>
      </c>
      <c r="G16" s="43">
        <v>12</v>
      </c>
      <c r="H16" s="44"/>
      <c r="I16" s="44">
        <f>11364322.72</f>
        <v>11364322.72</v>
      </c>
      <c r="J16" s="44">
        <f t="shared" ref="J16:J21" si="6">H16+I16</f>
        <v>11364322.72</v>
      </c>
      <c r="K16" s="42" t="s">
        <v>21</v>
      </c>
      <c r="L16" s="43">
        <v>12</v>
      </c>
      <c r="M16" s="44"/>
      <c r="N16" s="44">
        <v>6414554.78</v>
      </c>
      <c r="O16" s="44">
        <f>SUM(M16:N16)</f>
        <v>6414554.78</v>
      </c>
    </row>
    <row r="17" ht="24" customHeight="1" spans="1:15">
      <c r="A17" s="42" t="s">
        <v>22</v>
      </c>
      <c r="B17" s="43">
        <v>13</v>
      </c>
      <c r="C17" s="44"/>
      <c r="D17" s="44"/>
      <c r="E17" s="44">
        <f t="shared" si="5"/>
        <v>0</v>
      </c>
      <c r="F17" s="42" t="s">
        <v>22</v>
      </c>
      <c r="G17" s="43">
        <v>13</v>
      </c>
      <c r="H17" s="44"/>
      <c r="I17" s="44"/>
      <c r="J17" s="44">
        <f t="shared" si="6"/>
        <v>0</v>
      </c>
      <c r="K17" s="42" t="s">
        <v>22</v>
      </c>
      <c r="L17" s="43">
        <v>13</v>
      </c>
      <c r="M17" s="44"/>
      <c r="N17" s="44"/>
      <c r="O17" s="44">
        <f t="shared" ref="O17:O23" si="7">SUM(M17:N17)</f>
        <v>0</v>
      </c>
    </row>
    <row r="18" ht="24" customHeight="1" spans="1:15">
      <c r="A18" s="42" t="s">
        <v>23</v>
      </c>
      <c r="B18" s="43">
        <v>14</v>
      </c>
      <c r="C18" s="44"/>
      <c r="D18" s="44"/>
      <c r="E18" s="44">
        <f t="shared" si="5"/>
        <v>0</v>
      </c>
      <c r="F18" s="42" t="s">
        <v>23</v>
      </c>
      <c r="G18" s="43">
        <v>14</v>
      </c>
      <c r="H18" s="44"/>
      <c r="I18" s="44"/>
      <c r="J18" s="44">
        <f t="shared" si="6"/>
        <v>0</v>
      </c>
      <c r="K18" s="42" t="s">
        <v>23</v>
      </c>
      <c r="L18" s="43">
        <v>14</v>
      </c>
      <c r="M18" s="44"/>
      <c r="N18" s="44"/>
      <c r="O18" s="44">
        <f t="shared" si="7"/>
        <v>0</v>
      </c>
    </row>
    <row r="19" ht="24" customHeight="1" spans="1:15">
      <c r="A19" s="42" t="s">
        <v>24</v>
      </c>
      <c r="B19" s="43">
        <v>15</v>
      </c>
      <c r="C19" s="44"/>
      <c r="D19" s="44"/>
      <c r="E19" s="44">
        <f t="shared" si="5"/>
        <v>0</v>
      </c>
      <c r="F19" s="42" t="s">
        <v>24</v>
      </c>
      <c r="G19" s="43">
        <v>15</v>
      </c>
      <c r="H19" s="44"/>
      <c r="I19" s="44"/>
      <c r="J19" s="44">
        <f t="shared" si="6"/>
        <v>0</v>
      </c>
      <c r="K19" s="42" t="s">
        <v>24</v>
      </c>
      <c r="L19" s="43">
        <v>15</v>
      </c>
      <c r="M19" s="44"/>
      <c r="N19" s="44"/>
      <c r="O19" s="44">
        <f t="shared" si="7"/>
        <v>0</v>
      </c>
    </row>
    <row r="20" ht="24" customHeight="1" spans="1:15">
      <c r="A20" s="42" t="s">
        <v>25</v>
      </c>
      <c r="B20" s="43">
        <v>16</v>
      </c>
      <c r="C20" s="44"/>
      <c r="D20" s="44"/>
      <c r="E20" s="44">
        <f t="shared" si="5"/>
        <v>0</v>
      </c>
      <c r="F20" s="42" t="s">
        <v>25</v>
      </c>
      <c r="G20" s="43">
        <v>16</v>
      </c>
      <c r="H20" s="44"/>
      <c r="I20" s="44"/>
      <c r="J20" s="44">
        <f t="shared" si="6"/>
        <v>0</v>
      </c>
      <c r="K20" s="42" t="s">
        <v>25</v>
      </c>
      <c r="L20" s="43">
        <v>16</v>
      </c>
      <c r="M20" s="44"/>
      <c r="N20" s="44"/>
      <c r="O20" s="44">
        <f t="shared" si="7"/>
        <v>0</v>
      </c>
    </row>
    <row r="21" ht="24" customHeight="1" spans="1:15">
      <c r="A21" s="42" t="s">
        <v>26</v>
      </c>
      <c r="B21" s="43">
        <v>17</v>
      </c>
      <c r="C21" s="44">
        <v>1090237.21</v>
      </c>
      <c r="D21" s="44">
        <v>130</v>
      </c>
      <c r="E21" s="44">
        <f t="shared" si="5"/>
        <v>1090367.21</v>
      </c>
      <c r="F21" s="42" t="s">
        <v>26</v>
      </c>
      <c r="G21" s="43">
        <v>17</v>
      </c>
      <c r="H21" s="44">
        <v>1183528.62</v>
      </c>
      <c r="I21" s="44">
        <v>7340</v>
      </c>
      <c r="J21" s="44">
        <f t="shared" si="6"/>
        <v>1190868.62</v>
      </c>
      <c r="K21" s="42" t="s">
        <v>26</v>
      </c>
      <c r="L21" s="43">
        <v>17</v>
      </c>
      <c r="M21" s="44">
        <v>1303954.35</v>
      </c>
      <c r="N21" s="44">
        <v>120</v>
      </c>
      <c r="O21" s="44">
        <f t="shared" si="7"/>
        <v>1304074.35</v>
      </c>
    </row>
    <row r="22" ht="24" customHeight="1" spans="1:15">
      <c r="A22" s="42" t="s">
        <v>27</v>
      </c>
      <c r="B22" s="43">
        <v>18</v>
      </c>
      <c r="C22" s="44"/>
      <c r="D22" s="44"/>
      <c r="E22" s="44">
        <f t="shared" si="5"/>
        <v>0</v>
      </c>
      <c r="F22" s="42" t="s">
        <v>27</v>
      </c>
      <c r="G22" s="43">
        <v>18</v>
      </c>
      <c r="H22" s="44"/>
      <c r="I22" s="44"/>
      <c r="J22" s="44">
        <f t="shared" ref="J22:J23" si="8">H22+I22</f>
        <v>0</v>
      </c>
      <c r="K22" s="42" t="s">
        <v>27</v>
      </c>
      <c r="L22" s="43">
        <v>18</v>
      </c>
      <c r="M22" s="44"/>
      <c r="N22" s="44"/>
      <c r="O22" s="44">
        <f t="shared" si="7"/>
        <v>0</v>
      </c>
    </row>
    <row r="23" ht="24" customHeight="1" spans="1:15">
      <c r="A23" s="42" t="s">
        <v>28</v>
      </c>
      <c r="B23" s="43">
        <v>19</v>
      </c>
      <c r="C23" s="44"/>
      <c r="D23" s="44"/>
      <c r="E23" s="44">
        <f t="shared" si="5"/>
        <v>0</v>
      </c>
      <c r="F23" s="42" t="s">
        <v>28</v>
      </c>
      <c r="G23" s="43">
        <v>19</v>
      </c>
      <c r="H23" s="44"/>
      <c r="I23" s="44"/>
      <c r="J23" s="44">
        <f t="shared" si="8"/>
        <v>0</v>
      </c>
      <c r="K23" s="42" t="s">
        <v>28</v>
      </c>
      <c r="L23" s="43">
        <v>19</v>
      </c>
      <c r="M23" s="44"/>
      <c r="N23" s="44"/>
      <c r="O23" s="44">
        <f t="shared" si="7"/>
        <v>0</v>
      </c>
    </row>
    <row r="24" ht="24" customHeight="1" spans="1:16">
      <c r="A24" s="45" t="s">
        <v>29</v>
      </c>
      <c r="B24" s="46">
        <v>20</v>
      </c>
      <c r="C24" s="47">
        <f>C15+C21</f>
        <v>1090237.21</v>
      </c>
      <c r="D24" s="47">
        <f t="shared" ref="D24:E24" si="9">D15+D21</f>
        <v>15372308.5</v>
      </c>
      <c r="E24" s="47">
        <f t="shared" si="9"/>
        <v>16462545.71</v>
      </c>
      <c r="F24" s="45" t="s">
        <v>29</v>
      </c>
      <c r="G24" s="46">
        <v>20</v>
      </c>
      <c r="H24" s="47">
        <f>H15+H21</f>
        <v>1183528.62</v>
      </c>
      <c r="I24" s="47">
        <f t="shared" ref="I24:J24" si="10">I15+I21</f>
        <v>11371662.72</v>
      </c>
      <c r="J24" s="47">
        <f t="shared" si="10"/>
        <v>12555191.34</v>
      </c>
      <c r="K24" s="45" t="s">
        <v>29</v>
      </c>
      <c r="L24" s="46">
        <v>20</v>
      </c>
      <c r="M24" s="47">
        <f>SUM(M15+M21+M22+M23)</f>
        <v>1303954.35</v>
      </c>
      <c r="N24" s="47">
        <f t="shared" ref="N24:O24" si="11">SUM(N15+N21+N22+N23)</f>
        <v>6414674.78</v>
      </c>
      <c r="O24" s="47">
        <f t="shared" si="11"/>
        <v>7718629.13</v>
      </c>
      <c r="P24" s="16"/>
    </row>
    <row r="25" ht="30.75" customHeight="1" spans="1:15">
      <c r="A25" s="42" t="s">
        <v>30</v>
      </c>
      <c r="B25" s="43">
        <v>21</v>
      </c>
      <c r="C25" s="48"/>
      <c r="D25" s="44"/>
      <c r="E25" s="44"/>
      <c r="F25" s="42" t="s">
        <v>30</v>
      </c>
      <c r="G25" s="43">
        <v>21</v>
      </c>
      <c r="H25" s="48"/>
      <c r="I25" s="44"/>
      <c r="J25" s="44"/>
      <c r="K25" s="42" t="s">
        <v>30</v>
      </c>
      <c r="L25" s="43">
        <v>21</v>
      </c>
      <c r="M25" s="48"/>
      <c r="N25" s="44"/>
      <c r="O25" s="44"/>
    </row>
    <row r="26" ht="53.25" customHeight="1" spans="1:15">
      <c r="A26" s="42" t="s">
        <v>31</v>
      </c>
      <c r="B26" s="43">
        <v>22</v>
      </c>
      <c r="C26" s="47">
        <f>C13-C24</f>
        <v>-3544.85999999987</v>
      </c>
      <c r="D26" s="47">
        <f t="shared" ref="D26:E26" si="12">D13-D24</f>
        <v>3626297.77</v>
      </c>
      <c r="E26" s="47">
        <f t="shared" si="12"/>
        <v>3622752.91</v>
      </c>
      <c r="F26" s="42" t="s">
        <v>31</v>
      </c>
      <c r="G26" s="43">
        <v>22</v>
      </c>
      <c r="H26" s="47">
        <f>H13-H24</f>
        <v>2941.11999999988</v>
      </c>
      <c r="I26" s="47">
        <f t="shared" ref="I26" si="13">I13-I24</f>
        <v>-2520234.44</v>
      </c>
      <c r="J26" s="47">
        <f>SUM(H26:I26)</f>
        <v>-2517293.32</v>
      </c>
      <c r="K26" s="42" t="s">
        <v>31</v>
      </c>
      <c r="L26" s="43">
        <v>22</v>
      </c>
      <c r="M26" s="47">
        <f>M13-M24</f>
        <v>-18836.6000000001</v>
      </c>
      <c r="N26" s="47">
        <f>N13-N24</f>
        <v>-468189.390000001</v>
      </c>
      <c r="O26" s="47">
        <f t="shared" ref="O26" si="14">O13-O24</f>
        <v>-487025.990000001</v>
      </c>
    </row>
  </sheetData>
  <mergeCells count="12">
    <mergeCell ref="A2:E2"/>
    <mergeCell ref="F2:J2"/>
    <mergeCell ref="K2:O2"/>
    <mergeCell ref="C3:E3"/>
    <mergeCell ref="H3:J3"/>
    <mergeCell ref="M3:O3"/>
    <mergeCell ref="A3:A4"/>
    <mergeCell ref="B3:B4"/>
    <mergeCell ref="F3:F4"/>
    <mergeCell ref="G3:G4"/>
    <mergeCell ref="K3:K4"/>
    <mergeCell ref="L3:L4"/>
  </mergeCells>
  <pageMargins left="0.708661417322835" right="0.708661417322835" top="0.748031496062992" bottom="0.748031496062992" header="0.31496062992126" footer="0.31496062992126"/>
  <pageSetup paperSize="9" firstPageNumber="35" orientation="portrait" useFirstPageNumber="1"/>
  <headerFooter>
    <oddFooter>&amp;C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workbookViewId="0">
      <pane xSplit="2" ySplit="4" topLeftCell="C28" activePane="bottomRight" state="frozen"/>
      <selection/>
      <selection pane="topRight"/>
      <selection pane="bottomLeft"/>
      <selection pane="bottomRight" activeCell="H41" sqref="H41"/>
    </sheetView>
  </sheetViews>
  <sheetFormatPr defaultColWidth="9" defaultRowHeight="13.5"/>
  <cols>
    <col min="1" max="1" width="5.375" customWidth="1"/>
    <col min="2" max="2" width="17.25" customWidth="1"/>
    <col min="3" max="9" width="16.125" customWidth="1"/>
  </cols>
  <sheetData>
    <row r="1" spans="1:2">
      <c r="A1" s="21" t="s">
        <v>32</v>
      </c>
      <c r="B1" s="21"/>
    </row>
    <row r="2" ht="19.5" spans="1:10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</row>
    <row r="3" ht="14.25" spans="1:10">
      <c r="A3" s="23" t="s">
        <v>34</v>
      </c>
      <c r="B3" s="24" t="s">
        <v>35</v>
      </c>
      <c r="C3" s="25" t="s">
        <v>36</v>
      </c>
      <c r="D3" s="25"/>
      <c r="E3" s="25"/>
      <c r="F3" s="25"/>
      <c r="G3" s="25"/>
      <c r="H3" s="25"/>
      <c r="I3" s="32" t="s">
        <v>37</v>
      </c>
      <c r="J3" s="27" t="s">
        <v>38</v>
      </c>
    </row>
    <row r="4" ht="51.75" spans="1:10">
      <c r="A4" s="26"/>
      <c r="B4" s="24"/>
      <c r="C4" s="27" t="s">
        <v>39</v>
      </c>
      <c r="D4" s="27" t="s">
        <v>40</v>
      </c>
      <c r="E4" s="27" t="s">
        <v>41</v>
      </c>
      <c r="F4" s="27" t="s">
        <v>42</v>
      </c>
      <c r="G4" s="27" t="s">
        <v>7</v>
      </c>
      <c r="H4" s="25" t="s">
        <v>43</v>
      </c>
      <c r="I4" s="33"/>
      <c r="J4" s="27"/>
    </row>
    <row r="5" ht="25.5" customHeight="1" spans="1:10">
      <c r="A5" s="24">
        <v>1</v>
      </c>
      <c r="B5" s="24" t="s">
        <v>44</v>
      </c>
      <c r="C5" s="28"/>
      <c r="D5" s="28">
        <v>2130000</v>
      </c>
      <c r="E5" s="28"/>
      <c r="F5" s="28"/>
      <c r="G5" s="28"/>
      <c r="H5" s="28">
        <f>SUM(C5:F5)</f>
        <v>2130000</v>
      </c>
      <c r="I5" s="28">
        <f>H5</f>
        <v>2130000</v>
      </c>
      <c r="J5" s="34">
        <f>H10/H14</f>
        <v>0.933774688969413</v>
      </c>
    </row>
    <row r="6" ht="25.5" customHeight="1" spans="1:10">
      <c r="A6" s="24">
        <v>2</v>
      </c>
      <c r="B6" s="29" t="s">
        <v>45</v>
      </c>
      <c r="C6" s="28">
        <v>2036090</v>
      </c>
      <c r="D6" s="28"/>
      <c r="E6" s="28"/>
      <c r="F6" s="28"/>
      <c r="G6" s="28"/>
      <c r="H6" s="28">
        <f t="shared" ref="H6:H9" si="0">SUM(C6:F6)</f>
        <v>2036090</v>
      </c>
      <c r="I6" s="28">
        <f t="shared" ref="I6:I14" si="1">H6</f>
        <v>2036090</v>
      </c>
      <c r="J6" s="34"/>
    </row>
    <row r="7" ht="25.5" customHeight="1" spans="1:10">
      <c r="A7" s="24">
        <v>3</v>
      </c>
      <c r="B7" s="24" t="s">
        <v>46</v>
      </c>
      <c r="C7" s="28">
        <v>10675105</v>
      </c>
      <c r="D7" s="28"/>
      <c r="E7" s="28"/>
      <c r="F7" s="28"/>
      <c r="G7" s="28"/>
      <c r="H7" s="28">
        <f t="shared" si="0"/>
        <v>10675105</v>
      </c>
      <c r="I7" s="28">
        <f t="shared" si="1"/>
        <v>10675105</v>
      </c>
      <c r="J7" s="34"/>
    </row>
    <row r="8" ht="25.5" customHeight="1" spans="1:10">
      <c r="A8" s="24">
        <v>4</v>
      </c>
      <c r="B8" s="24" t="s">
        <v>47</v>
      </c>
      <c r="C8" s="28"/>
      <c r="D8" s="28">
        <v>530983.5</v>
      </c>
      <c r="E8" s="28"/>
      <c r="F8" s="28"/>
      <c r="G8" s="28"/>
      <c r="H8" s="28">
        <f t="shared" si="0"/>
        <v>530983.5</v>
      </c>
      <c r="I8" s="28">
        <f t="shared" si="1"/>
        <v>530983.5</v>
      </c>
      <c r="J8" s="34"/>
    </row>
    <row r="9" ht="25.5" customHeight="1" spans="1:10">
      <c r="A9" s="24">
        <v>5</v>
      </c>
      <c r="B9" s="24" t="s">
        <v>48</v>
      </c>
      <c r="C9" s="28">
        <v>130</v>
      </c>
      <c r="D9" s="28"/>
      <c r="E9" s="28"/>
      <c r="F9" s="28"/>
      <c r="G9" s="28"/>
      <c r="H9" s="28">
        <f t="shared" si="0"/>
        <v>130</v>
      </c>
      <c r="I9" s="28">
        <f t="shared" si="1"/>
        <v>130</v>
      </c>
      <c r="J9" s="34"/>
    </row>
    <row r="10" ht="25.5" customHeight="1" spans="1:10">
      <c r="A10" s="24"/>
      <c r="B10" s="30" t="s">
        <v>49</v>
      </c>
      <c r="C10" s="28">
        <f>SUM(C5:C9)</f>
        <v>12711325</v>
      </c>
      <c r="D10" s="28">
        <f>SUM(D5:D9)</f>
        <v>2660983.5</v>
      </c>
      <c r="E10" s="28">
        <f>SUM(E5:E9)</f>
        <v>0</v>
      </c>
      <c r="F10" s="28">
        <f>SUM(F5:F9)</f>
        <v>0</v>
      </c>
      <c r="G10" s="28"/>
      <c r="H10" s="28">
        <f>SUM(H5:H9)</f>
        <v>15372308.5</v>
      </c>
      <c r="I10" s="28">
        <f t="shared" si="1"/>
        <v>15372308.5</v>
      </c>
      <c r="J10" s="34"/>
    </row>
    <row r="11" ht="25.5" customHeight="1" spans="1:10">
      <c r="A11" s="24">
        <v>1</v>
      </c>
      <c r="B11" s="24" t="s">
        <v>50</v>
      </c>
      <c r="C11" s="28"/>
      <c r="D11" s="28"/>
      <c r="E11" s="28"/>
      <c r="F11" s="28"/>
      <c r="G11" s="28">
        <f>H11</f>
        <v>1015416.24</v>
      </c>
      <c r="H11" s="28">
        <v>1015416.24</v>
      </c>
      <c r="I11" s="28">
        <f t="shared" si="1"/>
        <v>1015416.24</v>
      </c>
      <c r="J11" s="34"/>
    </row>
    <row r="12" ht="25.5" customHeight="1" spans="1:10">
      <c r="A12" s="24">
        <v>2</v>
      </c>
      <c r="B12" s="24" t="s">
        <v>51</v>
      </c>
      <c r="C12" s="28"/>
      <c r="D12" s="28"/>
      <c r="E12" s="28"/>
      <c r="F12" s="28"/>
      <c r="G12" s="28">
        <f>H12</f>
        <v>74820.97</v>
      </c>
      <c r="H12" s="28">
        <v>74820.97</v>
      </c>
      <c r="I12" s="28">
        <f t="shared" si="1"/>
        <v>74820.97</v>
      </c>
      <c r="J12" s="34"/>
    </row>
    <row r="13" ht="25.5" customHeight="1" spans="1:10">
      <c r="A13" s="24"/>
      <c r="B13" s="30" t="s">
        <v>52</v>
      </c>
      <c r="C13" s="28">
        <f>SUM(C11:C12)</f>
        <v>0</v>
      </c>
      <c r="D13" s="28">
        <f t="shared" ref="D13:H13" si="2">SUM(D11:D12)</f>
        <v>0</v>
      </c>
      <c r="E13" s="28">
        <f t="shared" si="2"/>
        <v>0</v>
      </c>
      <c r="F13" s="28">
        <f t="shared" si="2"/>
        <v>0</v>
      </c>
      <c r="G13" s="28">
        <f t="shared" ref="G13" si="3">SUM(G11:G12)</f>
        <v>1090237.21</v>
      </c>
      <c r="H13" s="28">
        <f t="shared" si="2"/>
        <v>1090237.21</v>
      </c>
      <c r="I13" s="28">
        <f t="shared" si="1"/>
        <v>1090237.21</v>
      </c>
      <c r="J13" s="34"/>
    </row>
    <row r="14" ht="25.5" customHeight="1" spans="1:10">
      <c r="A14" s="24"/>
      <c r="B14" s="30" t="s">
        <v>53</v>
      </c>
      <c r="C14" s="28">
        <f>C10+C13</f>
        <v>12711325</v>
      </c>
      <c r="D14" s="28">
        <f t="shared" ref="D14:H14" si="4">D10+D13</f>
        <v>2660983.5</v>
      </c>
      <c r="E14" s="28">
        <f t="shared" si="4"/>
        <v>0</v>
      </c>
      <c r="F14" s="28">
        <f t="shared" si="4"/>
        <v>0</v>
      </c>
      <c r="G14" s="28">
        <f t="shared" ref="G14" si="5">G10+G13</f>
        <v>1090237.21</v>
      </c>
      <c r="H14" s="28">
        <f t="shared" si="4"/>
        <v>16462545.71</v>
      </c>
      <c r="I14" s="28">
        <f t="shared" si="1"/>
        <v>16462545.71</v>
      </c>
      <c r="J14" s="34"/>
    </row>
    <row r="15" spans="3:10">
      <c r="C15" s="16"/>
      <c r="D15" s="16"/>
      <c r="E15" s="16"/>
      <c r="F15" s="16"/>
      <c r="G15" s="16"/>
      <c r="H15" s="16"/>
      <c r="I15" s="16"/>
      <c r="J15" s="16"/>
    </row>
    <row r="16" ht="19.5" spans="1:10">
      <c r="A16" s="22" t="s">
        <v>54</v>
      </c>
      <c r="B16" s="22"/>
      <c r="C16" s="22"/>
      <c r="D16" s="22"/>
      <c r="E16" s="22"/>
      <c r="F16" s="22"/>
      <c r="G16" s="22"/>
      <c r="H16" s="22"/>
      <c r="I16" s="22"/>
      <c r="J16" s="22"/>
    </row>
    <row r="17" ht="14.25" spans="1:10">
      <c r="A17" s="23" t="s">
        <v>34</v>
      </c>
      <c r="B17" s="24" t="s">
        <v>35</v>
      </c>
      <c r="C17" s="25" t="s">
        <v>36</v>
      </c>
      <c r="D17" s="25"/>
      <c r="E17" s="25"/>
      <c r="F17" s="25"/>
      <c r="G17" s="25"/>
      <c r="H17" s="25"/>
      <c r="I17" s="32" t="s">
        <v>37</v>
      </c>
      <c r="J17" s="27" t="s">
        <v>38</v>
      </c>
    </row>
    <row r="18" ht="51.75" spans="1:10">
      <c r="A18" s="26"/>
      <c r="B18" s="24"/>
      <c r="C18" s="27" t="s">
        <v>39</v>
      </c>
      <c r="D18" s="27" t="s">
        <v>40</v>
      </c>
      <c r="E18" s="27" t="s">
        <v>41</v>
      </c>
      <c r="F18" s="27" t="s">
        <v>42</v>
      </c>
      <c r="G18" s="27" t="s">
        <v>7</v>
      </c>
      <c r="H18" s="25" t="s">
        <v>43</v>
      </c>
      <c r="I18" s="33"/>
      <c r="J18" s="27"/>
    </row>
    <row r="19" ht="25.5" customHeight="1" spans="1:10">
      <c r="A19" s="24">
        <v>1</v>
      </c>
      <c r="B19" s="5" t="s">
        <v>55</v>
      </c>
      <c r="C19" s="28"/>
      <c r="D19" s="28">
        <v>1845400</v>
      </c>
      <c r="E19" s="28"/>
      <c r="F19" s="28"/>
      <c r="G19" s="28"/>
      <c r="H19" s="28">
        <f>SUM(C19:F19)</f>
        <v>1845400</v>
      </c>
      <c r="I19" s="28">
        <f>H19</f>
        <v>1845400</v>
      </c>
      <c r="J19" s="34">
        <f>H23/H27</f>
        <v>0.905733924083709</v>
      </c>
    </row>
    <row r="20" ht="25.5" customHeight="1" spans="1:10">
      <c r="A20" s="24">
        <v>2</v>
      </c>
      <c r="B20" s="24" t="s">
        <v>46</v>
      </c>
      <c r="C20" s="28">
        <f>9347747</f>
        <v>9347747</v>
      </c>
      <c r="D20" s="28"/>
      <c r="E20" s="28"/>
      <c r="F20" s="28"/>
      <c r="G20" s="28"/>
      <c r="H20" s="28">
        <f t="shared" ref="H20:H23" si="6">SUM(C20:F20)</f>
        <v>9347747</v>
      </c>
      <c r="I20" s="28">
        <f t="shared" ref="I20:I27" si="7">H20</f>
        <v>9347747</v>
      </c>
      <c r="J20" s="34"/>
    </row>
    <row r="21" ht="25.5" customHeight="1" spans="1:10">
      <c r="A21" s="24">
        <v>3</v>
      </c>
      <c r="B21" s="29" t="s">
        <v>47</v>
      </c>
      <c r="C21" s="28"/>
      <c r="D21" s="28">
        <v>171175.72</v>
      </c>
      <c r="E21" s="28"/>
      <c r="F21" s="28"/>
      <c r="G21" s="28"/>
      <c r="H21" s="28">
        <f t="shared" si="6"/>
        <v>171175.72</v>
      </c>
      <c r="I21" s="28">
        <f t="shared" si="7"/>
        <v>171175.72</v>
      </c>
      <c r="J21" s="34"/>
    </row>
    <row r="22" ht="25.5" customHeight="1" spans="1:10">
      <c r="A22" s="24">
        <v>4</v>
      </c>
      <c r="B22" s="24" t="s">
        <v>48</v>
      </c>
      <c r="C22" s="28">
        <v>7340</v>
      </c>
      <c r="D22" s="28"/>
      <c r="E22" s="28"/>
      <c r="F22" s="28"/>
      <c r="G22" s="28"/>
      <c r="H22" s="28">
        <f t="shared" si="6"/>
        <v>7340</v>
      </c>
      <c r="I22" s="28">
        <f t="shared" si="7"/>
        <v>7340</v>
      </c>
      <c r="J22" s="34"/>
    </row>
    <row r="23" ht="25.5" customHeight="1" spans="1:10">
      <c r="A23" s="24"/>
      <c r="B23" s="30" t="s">
        <v>49</v>
      </c>
      <c r="C23" s="28">
        <f>SUM(C19:C22)</f>
        <v>9355087</v>
      </c>
      <c r="D23" s="28">
        <f>SUM(D19:D21)</f>
        <v>2016575.72</v>
      </c>
      <c r="E23" s="28">
        <f>SUM(E19:E21)</f>
        <v>0</v>
      </c>
      <c r="F23" s="28">
        <f>SUM(F19:F21)</f>
        <v>0</v>
      </c>
      <c r="G23" s="28"/>
      <c r="H23" s="28">
        <f t="shared" si="6"/>
        <v>11371662.72</v>
      </c>
      <c r="I23" s="28">
        <f t="shared" si="7"/>
        <v>11371662.72</v>
      </c>
      <c r="J23" s="34"/>
    </row>
    <row r="24" ht="25.5" customHeight="1" spans="1:10">
      <c r="A24" s="24">
        <v>1</v>
      </c>
      <c r="B24" s="24" t="s">
        <v>56</v>
      </c>
      <c r="C24" s="28"/>
      <c r="D24" s="28"/>
      <c r="E24" s="28"/>
      <c r="F24" s="28"/>
      <c r="G24" s="28">
        <f>H24</f>
        <v>1025124.27</v>
      </c>
      <c r="H24" s="28">
        <v>1025124.27</v>
      </c>
      <c r="I24" s="28">
        <f t="shared" si="7"/>
        <v>1025124.27</v>
      </c>
      <c r="J24" s="34"/>
    </row>
    <row r="25" ht="25.5" customHeight="1" spans="1:10">
      <c r="A25" s="24">
        <v>2</v>
      </c>
      <c r="B25" s="24" t="s">
        <v>57</v>
      </c>
      <c r="C25" s="28"/>
      <c r="D25" s="28"/>
      <c r="E25" s="28"/>
      <c r="F25" s="28"/>
      <c r="G25" s="28">
        <f>H25</f>
        <v>158404.35</v>
      </c>
      <c r="H25" s="28">
        <v>158404.35</v>
      </c>
      <c r="I25" s="28">
        <f t="shared" si="7"/>
        <v>158404.35</v>
      </c>
      <c r="J25" s="34"/>
    </row>
    <row r="26" ht="25.5" customHeight="1" spans="1:10">
      <c r="A26" s="24"/>
      <c r="B26" s="30" t="s">
        <v>52</v>
      </c>
      <c r="C26" s="28">
        <f>SUM(C24:C25)</f>
        <v>0</v>
      </c>
      <c r="D26" s="28">
        <f t="shared" ref="D26:H26" si="8">SUM(D24:D25)</f>
        <v>0</v>
      </c>
      <c r="E26" s="28">
        <f t="shared" si="8"/>
        <v>0</v>
      </c>
      <c r="F26" s="28">
        <f t="shared" si="8"/>
        <v>0</v>
      </c>
      <c r="G26" s="28">
        <f t="shared" ref="G26" si="9">SUM(G24:G25)</f>
        <v>1183528.62</v>
      </c>
      <c r="H26" s="28">
        <f t="shared" si="8"/>
        <v>1183528.62</v>
      </c>
      <c r="I26" s="28">
        <f t="shared" si="7"/>
        <v>1183528.62</v>
      </c>
      <c r="J26" s="34"/>
    </row>
    <row r="27" ht="25.5" customHeight="1" spans="1:10">
      <c r="A27" s="24"/>
      <c r="B27" s="30" t="s">
        <v>53</v>
      </c>
      <c r="C27" s="28">
        <f>C23+C26</f>
        <v>9355087</v>
      </c>
      <c r="D27" s="28">
        <f t="shared" ref="D27:H27" si="10">D23+D26</f>
        <v>2016575.72</v>
      </c>
      <c r="E27" s="28">
        <f t="shared" si="10"/>
        <v>0</v>
      </c>
      <c r="F27" s="28">
        <f t="shared" si="10"/>
        <v>0</v>
      </c>
      <c r="G27" s="28">
        <f t="shared" ref="G27" si="11">G23+G26</f>
        <v>1183528.62</v>
      </c>
      <c r="H27" s="28">
        <f t="shared" si="10"/>
        <v>12555191.34</v>
      </c>
      <c r="I27" s="28">
        <f t="shared" si="7"/>
        <v>12555191.34</v>
      </c>
      <c r="J27" s="34"/>
    </row>
    <row r="28" spans="3:10">
      <c r="C28" s="16"/>
      <c r="D28" s="16"/>
      <c r="E28" s="16"/>
      <c r="F28" s="16"/>
      <c r="G28" s="16"/>
      <c r="H28" s="16"/>
      <c r="I28" s="16"/>
      <c r="J28" s="16"/>
    </row>
    <row r="29" spans="3:10">
      <c r="C29" s="16"/>
      <c r="D29" s="16"/>
      <c r="E29" s="16"/>
      <c r="F29" s="16"/>
      <c r="G29" s="16"/>
      <c r="H29" s="16"/>
      <c r="I29" s="16"/>
      <c r="J29" s="16"/>
    </row>
    <row r="30" ht="19.5" spans="1:10">
      <c r="A30" s="22" t="s">
        <v>58</v>
      </c>
      <c r="B30" s="22"/>
      <c r="C30" s="22"/>
      <c r="D30" s="22"/>
      <c r="E30" s="22"/>
      <c r="F30" s="22"/>
      <c r="G30" s="22"/>
      <c r="H30" s="22"/>
      <c r="I30" s="22"/>
      <c r="J30" s="22"/>
    </row>
    <row r="31" ht="14.25" spans="1:10">
      <c r="A31" s="23" t="s">
        <v>34</v>
      </c>
      <c r="B31" s="24" t="s">
        <v>35</v>
      </c>
      <c r="C31" s="25" t="s">
        <v>36</v>
      </c>
      <c r="D31" s="25"/>
      <c r="E31" s="25"/>
      <c r="F31" s="25"/>
      <c r="G31" s="25"/>
      <c r="H31" s="25"/>
      <c r="I31" s="32" t="s">
        <v>37</v>
      </c>
      <c r="J31" s="27" t="s">
        <v>38</v>
      </c>
    </row>
    <row r="32" ht="51.75" spans="1:10">
      <c r="A32" s="26"/>
      <c r="B32" s="24"/>
      <c r="C32" s="27" t="s">
        <v>39</v>
      </c>
      <c r="D32" s="27" t="s">
        <v>40</v>
      </c>
      <c r="E32" s="27" t="s">
        <v>41</v>
      </c>
      <c r="F32" s="27" t="s">
        <v>42</v>
      </c>
      <c r="G32" s="27" t="s">
        <v>7</v>
      </c>
      <c r="H32" s="25" t="s">
        <v>43</v>
      </c>
      <c r="I32" s="33"/>
      <c r="J32" s="27"/>
    </row>
    <row r="33" ht="25.5" customHeight="1" spans="1:10">
      <c r="A33" s="24">
        <v>1</v>
      </c>
      <c r="B33" s="5" t="s">
        <v>55</v>
      </c>
      <c r="C33" s="28"/>
      <c r="D33" s="28">
        <v>1824500</v>
      </c>
      <c r="E33" s="28"/>
      <c r="F33" s="28"/>
      <c r="G33" s="28"/>
      <c r="H33" s="28">
        <f>SUM(C33:F33)</f>
        <v>1824500</v>
      </c>
      <c r="I33" s="28">
        <f>H33</f>
        <v>1824500</v>
      </c>
      <c r="J33" s="35">
        <f>H37/H41</f>
        <v>0.831063997500292</v>
      </c>
    </row>
    <row r="34" ht="25.5" customHeight="1" spans="1:10">
      <c r="A34" s="24">
        <v>2</v>
      </c>
      <c r="B34" s="24" t="s">
        <v>46</v>
      </c>
      <c r="C34" s="28">
        <v>4363418</v>
      </c>
      <c r="D34" s="28"/>
      <c r="E34" s="28"/>
      <c r="F34" s="28"/>
      <c r="G34" s="28"/>
      <c r="H34" s="28">
        <f t="shared" ref="H34:H36" si="12">SUM(C34:F34)</f>
        <v>4363418</v>
      </c>
      <c r="I34" s="28">
        <f t="shared" ref="I34:I41" si="13">H34</f>
        <v>4363418</v>
      </c>
      <c r="J34" s="35"/>
    </row>
    <row r="35" ht="25.5" customHeight="1" spans="1:10">
      <c r="A35" s="24">
        <v>3</v>
      </c>
      <c r="B35" s="31" t="s">
        <v>47</v>
      </c>
      <c r="C35" s="28"/>
      <c r="D35" s="28">
        <v>226636.78</v>
      </c>
      <c r="E35" s="28"/>
      <c r="F35" s="28"/>
      <c r="G35" s="28"/>
      <c r="H35" s="28">
        <f t="shared" si="12"/>
        <v>226636.78</v>
      </c>
      <c r="I35" s="28">
        <f t="shared" si="13"/>
        <v>226636.78</v>
      </c>
      <c r="J35" s="35"/>
    </row>
    <row r="36" ht="25.5" customHeight="1" spans="1:10">
      <c r="A36" s="24">
        <v>4</v>
      </c>
      <c r="B36" s="24" t="s">
        <v>48</v>
      </c>
      <c r="C36" s="28">
        <v>120</v>
      </c>
      <c r="D36" s="28"/>
      <c r="E36" s="28"/>
      <c r="F36" s="28"/>
      <c r="G36" s="28"/>
      <c r="H36" s="28">
        <f t="shared" si="12"/>
        <v>120</v>
      </c>
      <c r="I36" s="28">
        <f t="shared" si="13"/>
        <v>120</v>
      </c>
      <c r="J36" s="35"/>
    </row>
    <row r="37" ht="25.5" customHeight="1" spans="1:10">
      <c r="A37" s="24"/>
      <c r="B37" s="30" t="s">
        <v>49</v>
      </c>
      <c r="C37" s="28">
        <f>SUM(C33:C36)</f>
        <v>4363538</v>
      </c>
      <c r="D37" s="28">
        <f>SUM(D33:D35)</f>
        <v>2051136.78</v>
      </c>
      <c r="E37" s="28">
        <f>SUM(E33:E35)</f>
        <v>0</v>
      </c>
      <c r="F37" s="28">
        <f>SUM(F33:F35)</f>
        <v>0</v>
      </c>
      <c r="G37" s="28"/>
      <c r="H37" s="28">
        <f t="shared" ref="H37" si="14">SUM(C37:F37)</f>
        <v>6414674.78</v>
      </c>
      <c r="I37" s="28">
        <f t="shared" si="13"/>
        <v>6414674.78</v>
      </c>
      <c r="J37" s="35"/>
    </row>
    <row r="38" ht="25.5" customHeight="1" spans="1:10">
      <c r="A38" s="24">
        <v>1</v>
      </c>
      <c r="B38" s="24" t="s">
        <v>59</v>
      </c>
      <c r="C38" s="28"/>
      <c r="D38" s="28"/>
      <c r="E38" s="28"/>
      <c r="F38" s="28"/>
      <c r="G38" s="28">
        <f>H38</f>
        <v>1214957.76</v>
      </c>
      <c r="H38" s="28">
        <v>1214957.76</v>
      </c>
      <c r="I38" s="28">
        <f t="shared" si="13"/>
        <v>1214957.76</v>
      </c>
      <c r="J38" s="35"/>
    </row>
    <row r="39" ht="25.5" customHeight="1" spans="1:12">
      <c r="A39" s="24">
        <v>2</v>
      </c>
      <c r="B39" s="24" t="s">
        <v>60</v>
      </c>
      <c r="C39" s="28"/>
      <c r="D39" s="28"/>
      <c r="E39" s="28"/>
      <c r="F39" s="28"/>
      <c r="G39" s="28">
        <f>H39</f>
        <v>88996.59</v>
      </c>
      <c r="H39" s="28">
        <v>88996.59</v>
      </c>
      <c r="I39" s="28">
        <f t="shared" si="13"/>
        <v>88996.59</v>
      </c>
      <c r="J39" s="35"/>
      <c r="L39" s="17"/>
    </row>
    <row r="40" ht="25.5" customHeight="1" spans="1:10">
      <c r="A40" s="24"/>
      <c r="B40" s="30" t="s">
        <v>52</v>
      </c>
      <c r="C40" s="28">
        <f>SUM(C38:C39)</f>
        <v>0</v>
      </c>
      <c r="D40" s="28">
        <f t="shared" ref="D40:H40" si="15">SUM(D38:D39)</f>
        <v>0</v>
      </c>
      <c r="E40" s="28">
        <f t="shared" si="15"/>
        <v>0</v>
      </c>
      <c r="F40" s="28">
        <f t="shared" si="15"/>
        <v>0</v>
      </c>
      <c r="G40" s="28">
        <f t="shared" ref="G40" si="16">SUM(G38:G39)</f>
        <v>1303954.35</v>
      </c>
      <c r="H40" s="28">
        <f t="shared" si="15"/>
        <v>1303954.35</v>
      </c>
      <c r="I40" s="28">
        <f t="shared" si="13"/>
        <v>1303954.35</v>
      </c>
      <c r="J40" s="35"/>
    </row>
    <row r="41" ht="25.5" customHeight="1" spans="1:10">
      <c r="A41" s="24"/>
      <c r="B41" s="30" t="s">
        <v>53</v>
      </c>
      <c r="C41" s="28">
        <f>C37+C40</f>
        <v>4363538</v>
      </c>
      <c r="D41" s="28">
        <f t="shared" ref="D41:H41" si="17">D37+D40</f>
        <v>2051136.78</v>
      </c>
      <c r="E41" s="28">
        <f t="shared" si="17"/>
        <v>0</v>
      </c>
      <c r="F41" s="28">
        <f t="shared" si="17"/>
        <v>0</v>
      </c>
      <c r="G41" s="28">
        <f t="shared" ref="G41" si="18">G37+G40</f>
        <v>1303954.35</v>
      </c>
      <c r="H41" s="28">
        <f t="shared" si="17"/>
        <v>7718629.13</v>
      </c>
      <c r="I41" s="28">
        <f t="shared" si="13"/>
        <v>7718629.13</v>
      </c>
      <c r="J41" s="35"/>
    </row>
  </sheetData>
  <mergeCells count="22">
    <mergeCell ref="A1:B1"/>
    <mergeCell ref="A2:J2"/>
    <mergeCell ref="C3:H3"/>
    <mergeCell ref="A16:J16"/>
    <mergeCell ref="C17:H17"/>
    <mergeCell ref="A30:J30"/>
    <mergeCell ref="C31:H31"/>
    <mergeCell ref="A3:A4"/>
    <mergeCell ref="A17:A18"/>
    <mergeCell ref="A31:A32"/>
    <mergeCell ref="B3:B4"/>
    <mergeCell ref="B17:B18"/>
    <mergeCell ref="B31:B32"/>
    <mergeCell ref="I3:I4"/>
    <mergeCell ref="I17:I18"/>
    <mergeCell ref="I31:I32"/>
    <mergeCell ref="J3:J4"/>
    <mergeCell ref="J5:J14"/>
    <mergeCell ref="J17:J18"/>
    <mergeCell ref="J19:J27"/>
    <mergeCell ref="J31:J32"/>
    <mergeCell ref="J33:J41"/>
  </mergeCells>
  <pageMargins left="0.708661417322835" right="0.708661417322835" top="0.748031496062992" bottom="0.748031496062992" header="0.31496062992126" footer="0.31496062992126"/>
  <pageSetup paperSize="9" scale="61" firstPageNumber="38" orientation="portrait" useFirstPageNumber="1"/>
  <headerFooter>
    <oddFooter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"/>
  <sheetViews>
    <sheetView zoomScale="85" zoomScaleNormal="85" topLeftCell="A31" workbookViewId="0">
      <selection activeCell="G65" sqref="G65"/>
    </sheetView>
  </sheetViews>
  <sheetFormatPr defaultColWidth="9" defaultRowHeight="13.5" outlineLevelCol="5"/>
  <cols>
    <col min="1" max="1" width="53.5" customWidth="1"/>
    <col min="2" max="3" width="14.375" style="1" customWidth="1"/>
    <col min="4" max="4" width="18.25" style="1" customWidth="1"/>
    <col min="5" max="5" width="17.5" style="1" customWidth="1"/>
    <col min="6" max="7" width="16.125" style="1" customWidth="1"/>
  </cols>
  <sheetData>
    <row r="1" spans="1:1">
      <c r="A1" t="s">
        <v>61</v>
      </c>
    </row>
    <row r="2" ht="14.25" spans="1:6">
      <c r="A2" s="2" t="s">
        <v>62</v>
      </c>
      <c r="B2" s="2"/>
      <c r="C2" s="2"/>
      <c r="D2" s="2"/>
      <c r="E2" s="2"/>
      <c r="F2" s="2"/>
    </row>
    <row r="3" ht="15" customHeight="1" spans="1:6">
      <c r="A3" s="3" t="s">
        <v>63</v>
      </c>
      <c r="B3" s="4" t="s">
        <v>64</v>
      </c>
      <c r="C3" s="4" t="s">
        <v>65</v>
      </c>
      <c r="D3" s="4" t="s">
        <v>66</v>
      </c>
      <c r="E3" s="4" t="s">
        <v>64</v>
      </c>
      <c r="F3" s="4" t="s">
        <v>65</v>
      </c>
    </row>
    <row r="4" ht="15" customHeight="1" spans="1:6">
      <c r="A4" s="5" t="s">
        <v>67</v>
      </c>
      <c r="B4" s="6">
        <f>[1]资产负债表2020年!$C$6+'[2]2020年资产负债表'!$B$7</f>
        <v>3114475.8</v>
      </c>
      <c r="C4" s="6">
        <f>[1]资产负债表2020年!$B$6+'[2]2020年资产负债表'!$C$7</f>
        <v>6766282.5</v>
      </c>
      <c r="D4" s="7" t="s">
        <v>68</v>
      </c>
      <c r="E4" s="8"/>
      <c r="F4" s="8"/>
    </row>
    <row r="5" ht="15" customHeight="1" spans="1:6">
      <c r="A5" s="9" t="s">
        <v>69</v>
      </c>
      <c r="B5" s="6">
        <f>B4</f>
        <v>3114475.8</v>
      </c>
      <c r="C5" s="10">
        <f>C4</f>
        <v>6766282.5</v>
      </c>
      <c r="D5" s="7" t="s">
        <v>70</v>
      </c>
      <c r="E5" s="8"/>
      <c r="F5" s="8"/>
    </row>
    <row r="6" ht="15" customHeight="1" spans="1:6">
      <c r="A6" s="5" t="s">
        <v>71</v>
      </c>
      <c r="B6" s="6"/>
      <c r="C6" s="6"/>
      <c r="D6" s="7" t="s">
        <v>72</v>
      </c>
      <c r="E6" s="8"/>
      <c r="F6" s="8"/>
    </row>
    <row r="7" ht="15" customHeight="1" spans="1:6">
      <c r="A7" s="5" t="s">
        <v>73</v>
      </c>
      <c r="B7" s="6">
        <f>[1]资产负债表2020年!$C$25+'[2]2020年资产负债表'!$B$16</f>
        <v>108936.02</v>
      </c>
      <c r="C7" s="6">
        <f>[1]资产负债表2020年!$B$25</f>
        <v>79882.23</v>
      </c>
      <c r="D7" s="7" t="s">
        <v>74</v>
      </c>
      <c r="E7" s="8"/>
      <c r="F7" s="8"/>
    </row>
    <row r="8" ht="15" customHeight="1" spans="1:6">
      <c r="A8" s="5" t="s">
        <v>75</v>
      </c>
      <c r="B8" s="6"/>
      <c r="C8" s="6"/>
      <c r="D8" s="7" t="s">
        <v>76</v>
      </c>
      <c r="E8" s="8"/>
      <c r="F8" s="8"/>
    </row>
    <row r="9" ht="15" customHeight="1" spans="1:6">
      <c r="A9" s="5" t="s">
        <v>77</v>
      </c>
      <c r="B9" s="6"/>
      <c r="C9" s="6"/>
      <c r="D9" s="7" t="s">
        <v>78</v>
      </c>
      <c r="E9" s="8"/>
      <c r="F9" s="8"/>
    </row>
    <row r="10" ht="15" customHeight="1" spans="1:6">
      <c r="A10" s="11"/>
      <c r="B10" s="6"/>
      <c r="C10" s="6"/>
      <c r="D10" s="7" t="s">
        <v>79</v>
      </c>
      <c r="E10" s="8">
        <f>[1]资产负债表2020年!$F$44+'[2]2020年资产负债表'!$E$28</f>
        <v>3223411.82</v>
      </c>
      <c r="F10" s="8">
        <f>[1]资产负债表2020年!$E$44+'[2]2020年资产负债表'!$F$28</f>
        <v>6846164.73</v>
      </c>
    </row>
    <row r="11" ht="15" customHeight="1" spans="1:6">
      <c r="A11" s="3" t="s">
        <v>80</v>
      </c>
      <c r="B11" s="6">
        <f>B4+B7</f>
        <v>3223411.82</v>
      </c>
      <c r="C11" s="6">
        <f>C4+C7</f>
        <v>6846164.73</v>
      </c>
      <c r="D11" s="7" t="s">
        <v>81</v>
      </c>
      <c r="E11" s="6">
        <f>E10</f>
        <v>3223411.82</v>
      </c>
      <c r="F11" s="6">
        <f>F10</f>
        <v>6846164.73</v>
      </c>
    </row>
    <row r="12" ht="15" customHeight="1" spans="1:6">
      <c r="A12" s="12"/>
      <c r="B12" s="13"/>
      <c r="C12" s="13"/>
      <c r="D12" s="14"/>
      <c r="E12" s="13"/>
      <c r="F12" s="13"/>
    </row>
    <row r="13" ht="15" customHeight="1" spans="1:6">
      <c r="A13" s="15" t="s">
        <v>82</v>
      </c>
      <c r="B13" s="15"/>
      <c r="C13" s="15"/>
      <c r="D13" s="15"/>
      <c r="E13" s="13"/>
      <c r="F13" s="13"/>
    </row>
    <row r="14" ht="15" customHeight="1" spans="1:6">
      <c r="A14" s="3" t="s">
        <v>83</v>
      </c>
      <c r="B14" s="4" t="s">
        <v>84</v>
      </c>
      <c r="C14" s="4" t="s">
        <v>85</v>
      </c>
      <c r="D14" s="4" t="s">
        <v>9</v>
      </c>
      <c r="E14" s="16"/>
      <c r="F14" s="16"/>
    </row>
    <row r="15" ht="15" customHeight="1" spans="1:6">
      <c r="A15" s="5" t="s">
        <v>86</v>
      </c>
      <c r="B15" s="6">
        <f>SUM(B16:B18)</f>
        <v>15521.57</v>
      </c>
      <c r="C15" s="6">
        <f>SUM(C16:C18)</f>
        <v>20069777.05</v>
      </c>
      <c r="D15" s="6">
        <f>SUM(D16:D18)</f>
        <v>20085298.62</v>
      </c>
      <c r="E15" s="16"/>
      <c r="F15" s="16"/>
    </row>
    <row r="16" ht="15" customHeight="1" spans="1:6">
      <c r="A16" s="5" t="s">
        <v>11</v>
      </c>
      <c r="B16" s="6">
        <v>15521.57</v>
      </c>
      <c r="C16" s="6">
        <v>18983084.7</v>
      </c>
      <c r="D16" s="6">
        <f>B16+C16</f>
        <v>18998606.27</v>
      </c>
      <c r="E16" s="16"/>
      <c r="F16" s="16"/>
    </row>
    <row r="17" ht="15" customHeight="1" spans="1:6">
      <c r="A17" s="5" t="s">
        <v>15</v>
      </c>
      <c r="B17" s="6"/>
      <c r="C17" s="6">
        <f>附表9!C13</f>
        <v>1086692.35</v>
      </c>
      <c r="D17" s="6">
        <f t="shared" ref="D17:D18" si="0">B17+C17</f>
        <v>1086692.35</v>
      </c>
      <c r="E17" s="16"/>
      <c r="F17" s="17"/>
    </row>
    <row r="18" ht="15" customHeight="1" spans="1:6">
      <c r="A18" s="5" t="s">
        <v>87</v>
      </c>
      <c r="B18" s="6"/>
      <c r="C18" s="18"/>
      <c r="D18" s="6">
        <f t="shared" si="0"/>
        <v>0</v>
      </c>
      <c r="E18" s="16"/>
      <c r="F18" s="16"/>
    </row>
    <row r="19" ht="15" customHeight="1" spans="1:6">
      <c r="A19" s="5" t="s">
        <v>88</v>
      </c>
      <c r="B19" s="6">
        <f>SUM(B20:B23)</f>
        <v>130</v>
      </c>
      <c r="C19" s="6">
        <f>SUM(C20:C21)</f>
        <v>16462415.71</v>
      </c>
      <c r="D19" s="6">
        <f t="shared" ref="D19" si="1">SUM(D20:D23)</f>
        <v>16462545.71</v>
      </c>
      <c r="E19" s="16"/>
      <c r="F19" s="16"/>
    </row>
    <row r="20" ht="15" customHeight="1" spans="1:6">
      <c r="A20" s="5" t="s">
        <v>20</v>
      </c>
      <c r="B20" s="6"/>
      <c r="C20" s="6">
        <f>15372178.5+1090237.21</f>
        <v>16462415.71</v>
      </c>
      <c r="D20" s="6">
        <f>B20+C20</f>
        <v>16462415.71</v>
      </c>
      <c r="E20" s="17"/>
      <c r="F20" s="16"/>
    </row>
    <row r="21" ht="15" customHeight="1" spans="1:6">
      <c r="A21" s="5" t="s">
        <v>26</v>
      </c>
      <c r="B21" s="6">
        <v>130</v>
      </c>
      <c r="C21" s="6"/>
      <c r="D21" s="6">
        <f t="shared" ref="D21:D23" si="2">B21+C21</f>
        <v>130</v>
      </c>
      <c r="E21" s="16"/>
      <c r="F21" s="16"/>
    </row>
    <row r="22" ht="15" customHeight="1" spans="1:6">
      <c r="A22" s="5" t="s">
        <v>27</v>
      </c>
      <c r="B22" s="6"/>
      <c r="C22" s="18"/>
      <c r="D22" s="6">
        <f t="shared" si="2"/>
        <v>0</v>
      </c>
      <c r="E22" s="16"/>
      <c r="F22" s="16"/>
    </row>
    <row r="23" ht="15" customHeight="1" spans="1:6">
      <c r="A23" s="5" t="s">
        <v>28</v>
      </c>
      <c r="B23" s="6"/>
      <c r="C23" s="6"/>
      <c r="D23" s="6">
        <f t="shared" si="2"/>
        <v>0</v>
      </c>
      <c r="E23" s="16"/>
      <c r="F23" s="16"/>
    </row>
    <row r="24" ht="15" customHeight="1" spans="1:6">
      <c r="A24" s="5" t="s">
        <v>30</v>
      </c>
      <c r="B24" s="6"/>
      <c r="C24" s="6"/>
      <c r="D24" s="6"/>
      <c r="E24" s="16"/>
      <c r="F24" s="16"/>
    </row>
    <row r="25" ht="15" customHeight="1" spans="1:6">
      <c r="A25" s="5" t="s">
        <v>89</v>
      </c>
      <c r="B25" s="6">
        <f t="shared" ref="B25:D25" si="3">B15-B19</f>
        <v>15391.57</v>
      </c>
      <c r="C25" s="6">
        <f t="shared" si="3"/>
        <v>3607361.34</v>
      </c>
      <c r="D25" s="6">
        <f t="shared" si="3"/>
        <v>3622752.91</v>
      </c>
      <c r="E25" s="16"/>
      <c r="F25" s="16"/>
    </row>
    <row r="26" ht="15" customHeight="1" spans="2:6">
      <c r="B26" s="16"/>
      <c r="C26" s="16"/>
      <c r="D26" s="16"/>
      <c r="E26" s="16"/>
      <c r="F26" s="16"/>
    </row>
    <row r="27" ht="15" customHeight="1" spans="1:6">
      <c r="A27" s="19" t="s">
        <v>90</v>
      </c>
      <c r="B27" s="19"/>
      <c r="C27" s="19"/>
      <c r="D27" s="19"/>
      <c r="E27" s="19"/>
      <c r="F27" s="19"/>
    </row>
    <row r="28" ht="15" customHeight="1" spans="1:6">
      <c r="A28" s="3" t="s">
        <v>63</v>
      </c>
      <c r="B28" s="4" t="s">
        <v>64</v>
      </c>
      <c r="C28" s="4" t="s">
        <v>65</v>
      </c>
      <c r="D28" s="4" t="s">
        <v>66</v>
      </c>
      <c r="E28" s="4" t="s">
        <v>64</v>
      </c>
      <c r="F28" s="4" t="s">
        <v>65</v>
      </c>
    </row>
    <row r="29" ht="15" customHeight="1" spans="1:6">
      <c r="A29" s="5" t="s">
        <v>67</v>
      </c>
      <c r="B29" s="6">
        <f>SUM(B30)</f>
        <v>6766282.5</v>
      </c>
      <c r="C29" s="6">
        <f>SUM(C30)</f>
        <v>4242135.39</v>
      </c>
      <c r="D29" s="7" t="s">
        <v>68</v>
      </c>
      <c r="E29" s="6"/>
      <c r="F29" s="6"/>
    </row>
    <row r="30" ht="15" customHeight="1" spans="1:6">
      <c r="A30" s="9" t="s">
        <v>69</v>
      </c>
      <c r="B30" s="10">
        <f>[1]资产负债表2021年!$C$6+'[2]2021年资产负债表'!$B$7</f>
        <v>6766282.5</v>
      </c>
      <c r="C30" s="6">
        <f>[1]资产负债表2021年!$B$6+'[2]2021年资产负债表'!$C$7</f>
        <v>4242135.39</v>
      </c>
      <c r="D30" s="7" t="s">
        <v>70</v>
      </c>
      <c r="E30" s="6"/>
      <c r="F30" s="6"/>
    </row>
    <row r="31" ht="15" customHeight="1" spans="1:6">
      <c r="A31" s="5" t="s">
        <v>71</v>
      </c>
      <c r="B31" s="6"/>
      <c r="C31" s="6"/>
      <c r="D31" s="7" t="s">
        <v>72</v>
      </c>
      <c r="E31" s="6"/>
      <c r="F31" s="6"/>
    </row>
    <row r="32" ht="15" customHeight="1" spans="1:6">
      <c r="A32" s="5" t="s">
        <v>73</v>
      </c>
      <c r="B32" s="6">
        <f>[1]资产负债表2021年!$C$25</f>
        <v>79882.23</v>
      </c>
      <c r="C32" s="6">
        <f>[1]资产负债表2021年!$B$25</f>
        <v>86736.02</v>
      </c>
      <c r="D32" s="7" t="s">
        <v>74</v>
      </c>
      <c r="E32" s="6"/>
      <c r="F32" s="6"/>
    </row>
    <row r="33" ht="15" customHeight="1" spans="1:6">
      <c r="A33" s="5" t="s">
        <v>75</v>
      </c>
      <c r="B33" s="6"/>
      <c r="C33" s="6"/>
      <c r="D33" s="7" t="s">
        <v>76</v>
      </c>
      <c r="E33" s="6"/>
      <c r="F33" s="6"/>
    </row>
    <row r="34" ht="15" customHeight="1" spans="1:6">
      <c r="A34" s="5" t="s">
        <v>77</v>
      </c>
      <c r="B34" s="6"/>
      <c r="C34" s="6"/>
      <c r="D34" s="7" t="s">
        <v>78</v>
      </c>
      <c r="E34" s="6"/>
      <c r="F34" s="6"/>
    </row>
    <row r="35" ht="15" customHeight="1" spans="1:6">
      <c r="A35" s="11"/>
      <c r="B35" s="6"/>
      <c r="C35" s="6"/>
      <c r="D35" s="7" t="s">
        <v>79</v>
      </c>
      <c r="E35" s="6">
        <f>[1]资产负债表2021年!$F$44+'[2]2021年资产负债表'!$E$28</f>
        <v>6846164.73</v>
      </c>
      <c r="F35" s="6">
        <f>[1]资产负债表2021年!$E$44+'[2]2021年资产负债表'!$F$28</f>
        <v>4328871.41</v>
      </c>
    </row>
    <row r="36" ht="15" customHeight="1" spans="1:6">
      <c r="A36" s="3" t="s">
        <v>80</v>
      </c>
      <c r="B36" s="6">
        <f>B29+B32</f>
        <v>6846164.73</v>
      </c>
      <c r="C36" s="6">
        <f>C30+C32</f>
        <v>4328871.41</v>
      </c>
      <c r="D36" s="7" t="s">
        <v>81</v>
      </c>
      <c r="E36" s="6">
        <f>E35</f>
        <v>6846164.73</v>
      </c>
      <c r="F36" s="6">
        <f>F35</f>
        <v>4328871.41</v>
      </c>
    </row>
    <row r="37" ht="15" customHeight="1" spans="1:6">
      <c r="A37" s="12"/>
      <c r="B37" s="13"/>
      <c r="C37" s="13"/>
      <c r="D37" s="14"/>
      <c r="E37" s="13"/>
      <c r="F37" s="13"/>
    </row>
    <row r="38" ht="15" customHeight="1" spans="1:6">
      <c r="A38" s="15" t="s">
        <v>91</v>
      </c>
      <c r="B38" s="15"/>
      <c r="C38" s="15"/>
      <c r="D38" s="15"/>
      <c r="E38" s="16"/>
      <c r="F38" s="16"/>
    </row>
    <row r="39" ht="15" customHeight="1" spans="1:6">
      <c r="A39" s="3" t="s">
        <v>83</v>
      </c>
      <c r="B39" s="4" t="s">
        <v>84</v>
      </c>
      <c r="C39" s="4" t="s">
        <v>85</v>
      </c>
      <c r="D39" s="4" t="s">
        <v>9</v>
      </c>
      <c r="E39" s="16"/>
      <c r="F39" s="16"/>
    </row>
    <row r="40" ht="15" customHeight="1" spans="1:6">
      <c r="A40" s="5" t="s">
        <v>86</v>
      </c>
      <c r="B40" s="6">
        <f>SUM(B41:B43)</f>
        <v>12341.49</v>
      </c>
      <c r="C40" s="6">
        <f>SUM(C41:C43)</f>
        <v>10025556.53</v>
      </c>
      <c r="D40" s="6">
        <f>SUM(D41:D43)</f>
        <v>10037898.02</v>
      </c>
      <c r="E40" s="16"/>
      <c r="F40" s="16"/>
    </row>
    <row r="41" ht="15" customHeight="1" spans="1:6">
      <c r="A41" s="5" t="s">
        <v>11</v>
      </c>
      <c r="B41" s="6">
        <v>12341.49</v>
      </c>
      <c r="C41" s="6">
        <f>附表9!I6</f>
        <v>8839086.79</v>
      </c>
      <c r="D41" s="6">
        <f>B41+C41</f>
        <v>8851428.28</v>
      </c>
      <c r="E41" s="16"/>
      <c r="F41" s="16"/>
    </row>
    <row r="42" ht="15" customHeight="1" spans="1:6">
      <c r="A42" s="5" t="s">
        <v>15</v>
      </c>
      <c r="B42" s="6"/>
      <c r="C42" s="6">
        <f>附表9!H13</f>
        <v>1186469.74</v>
      </c>
      <c r="D42" s="6">
        <f t="shared" ref="D42:D43" si="4">B42+C42</f>
        <v>1186469.74</v>
      </c>
      <c r="E42" s="16"/>
      <c r="F42" s="16"/>
    </row>
    <row r="43" ht="15" customHeight="1" spans="1:6">
      <c r="A43" s="5" t="s">
        <v>87</v>
      </c>
      <c r="B43" s="6"/>
      <c r="C43" s="18"/>
      <c r="D43" s="6">
        <f t="shared" si="4"/>
        <v>0</v>
      </c>
      <c r="E43" s="16"/>
      <c r="F43" s="16"/>
    </row>
    <row r="44" ht="15" customHeight="1" spans="1:6">
      <c r="A44" s="5" t="s">
        <v>88</v>
      </c>
      <c r="B44" s="6">
        <f>SUM(B45:B48)</f>
        <v>7340</v>
      </c>
      <c r="C44" s="6">
        <f>SUM(C45:C48)</f>
        <v>12547851.34</v>
      </c>
      <c r="D44" s="6">
        <f t="shared" ref="D44" si="5">SUM(D45:D48)</f>
        <v>12555191.34</v>
      </c>
      <c r="E44" s="16"/>
      <c r="F44" s="16"/>
    </row>
    <row r="45" ht="15" customHeight="1" spans="1:6">
      <c r="A45" s="5" t="s">
        <v>20</v>
      </c>
      <c r="B45" s="6"/>
      <c r="C45" s="6">
        <f>1183528.62+11364322.72</f>
        <v>12547851.34</v>
      </c>
      <c r="D45" s="6">
        <f>B45+C45</f>
        <v>12547851.34</v>
      </c>
      <c r="E45" s="16"/>
      <c r="F45" s="16"/>
    </row>
    <row r="46" ht="15" customHeight="1" spans="1:6">
      <c r="A46" s="5" t="s">
        <v>26</v>
      </c>
      <c r="B46" s="6">
        <v>7340</v>
      </c>
      <c r="C46" s="6"/>
      <c r="D46" s="6">
        <f t="shared" ref="D46:D48" si="6">B46+C46</f>
        <v>7340</v>
      </c>
      <c r="E46" s="16"/>
      <c r="F46" s="16"/>
    </row>
    <row r="47" ht="15" customHeight="1" spans="1:6">
      <c r="A47" s="5" t="s">
        <v>27</v>
      </c>
      <c r="B47" s="6"/>
      <c r="C47" s="18"/>
      <c r="D47" s="6">
        <f t="shared" si="6"/>
        <v>0</v>
      </c>
      <c r="E47" s="16"/>
      <c r="F47" s="16"/>
    </row>
    <row r="48" ht="15" customHeight="1" spans="1:6">
      <c r="A48" s="5" t="s">
        <v>28</v>
      </c>
      <c r="B48" s="6"/>
      <c r="C48" s="6"/>
      <c r="D48" s="6">
        <f t="shared" si="6"/>
        <v>0</v>
      </c>
      <c r="E48" s="16"/>
      <c r="F48" s="16"/>
    </row>
    <row r="49" ht="15" customHeight="1" spans="1:6">
      <c r="A49" s="5" t="s">
        <v>30</v>
      </c>
      <c r="B49" s="6"/>
      <c r="C49" s="6"/>
      <c r="D49" s="6"/>
      <c r="E49" s="16"/>
      <c r="F49" s="16"/>
    </row>
    <row r="50" ht="15" customHeight="1" spans="1:6">
      <c r="A50" s="5" t="s">
        <v>89</v>
      </c>
      <c r="B50" s="6">
        <f t="shared" ref="B50:D50" si="7">B40-B44</f>
        <v>5001.49</v>
      </c>
      <c r="C50" s="6">
        <f t="shared" si="7"/>
        <v>-2522294.81</v>
      </c>
      <c r="D50" s="6">
        <f t="shared" si="7"/>
        <v>-2517293.32</v>
      </c>
      <c r="E50" s="16"/>
      <c r="F50" s="16"/>
    </row>
    <row r="51" ht="15" customHeight="1" spans="2:6">
      <c r="B51" s="16"/>
      <c r="C51" s="16"/>
      <c r="D51" s="16"/>
      <c r="E51" s="16"/>
      <c r="F51" s="16"/>
    </row>
    <row r="52" ht="15" customHeight="1" spans="1:6">
      <c r="A52" s="2" t="s">
        <v>92</v>
      </c>
      <c r="B52" s="2"/>
      <c r="C52" s="2"/>
      <c r="D52" s="2"/>
      <c r="E52" s="2"/>
      <c r="F52" s="2"/>
    </row>
    <row r="53" ht="15" customHeight="1" spans="1:6">
      <c r="A53" s="3" t="s">
        <v>63</v>
      </c>
      <c r="B53" s="4" t="s">
        <v>64</v>
      </c>
      <c r="C53" s="4" t="s">
        <v>65</v>
      </c>
      <c r="D53" s="4" t="s">
        <v>66</v>
      </c>
      <c r="E53" s="4" t="s">
        <v>64</v>
      </c>
      <c r="F53" s="4" t="s">
        <v>65</v>
      </c>
    </row>
    <row r="54" ht="15" customHeight="1" spans="1:6">
      <c r="A54" s="5" t="s">
        <v>67</v>
      </c>
      <c r="B54" s="8">
        <f>B55</f>
        <v>4242135.39</v>
      </c>
      <c r="C54" s="6">
        <f>C55</f>
        <v>3755746.72</v>
      </c>
      <c r="D54" s="7" t="s">
        <v>68</v>
      </c>
      <c r="E54" s="8"/>
      <c r="F54" s="6"/>
    </row>
    <row r="55" ht="15" customHeight="1" spans="1:6">
      <c r="A55" s="9" t="s">
        <v>69</v>
      </c>
      <c r="B55" s="8">
        <f>[1]资产负债表2022年!$C$6+'[2]2022年资产负债表'!$B$7</f>
        <v>4242135.39</v>
      </c>
      <c r="C55" s="6">
        <f>[1]资产负债表2022年!$B$6+'[2]2022年资产负债表'!$C$7</f>
        <v>3755746.72</v>
      </c>
      <c r="D55" s="7" t="s">
        <v>70</v>
      </c>
      <c r="E55" s="8"/>
      <c r="F55" s="6"/>
    </row>
    <row r="56" ht="15" customHeight="1" spans="1:6">
      <c r="A56" s="5" t="s">
        <v>71</v>
      </c>
      <c r="B56" s="8"/>
      <c r="C56" s="6"/>
      <c r="D56" s="7" t="s">
        <v>72</v>
      </c>
      <c r="E56" s="8"/>
      <c r="F56" s="6"/>
    </row>
    <row r="57" ht="15" customHeight="1" spans="1:6">
      <c r="A57" s="5" t="s">
        <v>73</v>
      </c>
      <c r="B57" s="8">
        <f>[1]资产负债表2022年!$C$25</f>
        <v>86736.02</v>
      </c>
      <c r="C57" s="6">
        <f>[1]资产负债表2022年!$B$25</f>
        <v>86098.7</v>
      </c>
      <c r="D57" s="7" t="s">
        <v>74</v>
      </c>
      <c r="E57" s="8"/>
      <c r="F57" s="6">
        <v>0</v>
      </c>
    </row>
    <row r="58" ht="15" customHeight="1" spans="1:6">
      <c r="A58" s="5" t="s">
        <v>75</v>
      </c>
      <c r="B58" s="8"/>
      <c r="C58" s="6"/>
      <c r="D58" s="7" t="s">
        <v>76</v>
      </c>
      <c r="E58" s="8"/>
      <c r="F58" s="6"/>
    </row>
    <row r="59" ht="15" customHeight="1" spans="1:6">
      <c r="A59" s="5" t="s">
        <v>77</v>
      </c>
      <c r="B59" s="8"/>
      <c r="C59" s="6"/>
      <c r="D59" s="7" t="s">
        <v>78</v>
      </c>
      <c r="E59" s="8"/>
      <c r="F59" s="6"/>
    </row>
    <row r="60" ht="15" customHeight="1" spans="1:6">
      <c r="A60" s="11"/>
      <c r="B60" s="8"/>
      <c r="C60" s="6"/>
      <c r="D60" s="7" t="s">
        <v>79</v>
      </c>
      <c r="E60" s="8">
        <f>[1]资产负债表2022年!$F$44+'[2]2022年资产负债表'!$E$28</f>
        <v>4328871.41</v>
      </c>
      <c r="F60" s="6">
        <f>[1]资产负债表2022年!$E$44+'[2]2022年资产负债表'!$F$28</f>
        <v>3841845.42</v>
      </c>
    </row>
    <row r="61" ht="15" customHeight="1" spans="1:6">
      <c r="A61" s="3" t="s">
        <v>80</v>
      </c>
      <c r="B61" s="8">
        <f>B54+B57</f>
        <v>4328871.41</v>
      </c>
      <c r="C61" s="6">
        <f>C54+C57</f>
        <v>3841845.42</v>
      </c>
      <c r="D61" s="7" t="s">
        <v>81</v>
      </c>
      <c r="E61" s="8">
        <f>E60</f>
        <v>4328871.41</v>
      </c>
      <c r="F61" s="8">
        <f>F60</f>
        <v>3841845.42</v>
      </c>
    </row>
    <row r="62" ht="15" customHeight="1" spans="1:6">
      <c r="A62" s="12"/>
      <c r="B62" s="20"/>
      <c r="C62" s="13"/>
      <c r="D62" s="14"/>
      <c r="E62" s="20"/>
      <c r="F62" s="20"/>
    </row>
    <row r="63" ht="15" customHeight="1" spans="1:6">
      <c r="A63" s="15" t="s">
        <v>93</v>
      </c>
      <c r="B63" s="15"/>
      <c r="C63" s="15"/>
      <c r="D63" s="15"/>
      <c r="E63" s="16"/>
      <c r="F63" s="16"/>
    </row>
    <row r="64" ht="15" customHeight="1" spans="1:6">
      <c r="A64" s="3" t="s">
        <v>83</v>
      </c>
      <c r="B64" s="4" t="s">
        <v>84</v>
      </c>
      <c r="C64" s="4" t="s">
        <v>85</v>
      </c>
      <c r="D64" s="4" t="s">
        <v>9</v>
      </c>
      <c r="E64" s="16"/>
      <c r="F64" s="16"/>
    </row>
    <row r="65" ht="15" customHeight="1" spans="1:6">
      <c r="A65" s="5" t="s">
        <v>86</v>
      </c>
      <c r="B65" s="6">
        <f>SUM(B66:B68)</f>
        <v>10846.34</v>
      </c>
      <c r="C65" s="6">
        <f>SUM(C66:C68)</f>
        <v>7220756.8</v>
      </c>
      <c r="D65" s="6">
        <f>SUM(D66:D68)</f>
        <v>7231603.14</v>
      </c>
      <c r="E65" s="16"/>
      <c r="F65" s="16"/>
    </row>
    <row r="66" ht="15" customHeight="1" spans="1:6">
      <c r="A66" s="5" t="s">
        <v>11</v>
      </c>
      <c r="B66" s="6">
        <v>10846.34</v>
      </c>
      <c r="C66" s="6">
        <v>5935639.05</v>
      </c>
      <c r="D66" s="6">
        <f>B66+C66</f>
        <v>5946485.39</v>
      </c>
      <c r="E66" s="16"/>
      <c r="F66" s="16"/>
    </row>
    <row r="67" ht="15" customHeight="1" spans="1:6">
      <c r="A67" s="5" t="s">
        <v>15</v>
      </c>
      <c r="B67" s="6"/>
      <c r="C67" s="6">
        <f>附表9!M13</f>
        <v>1285117.75</v>
      </c>
      <c r="D67" s="6">
        <f t="shared" ref="D67:D68" si="8">B67+C67</f>
        <v>1285117.75</v>
      </c>
      <c r="E67" s="17"/>
      <c r="F67" s="17"/>
    </row>
    <row r="68" ht="15" customHeight="1" spans="1:6">
      <c r="A68" s="5" t="s">
        <v>87</v>
      </c>
      <c r="B68" s="6"/>
      <c r="C68" s="18"/>
      <c r="D68" s="6">
        <f t="shared" si="8"/>
        <v>0</v>
      </c>
      <c r="E68" s="16"/>
      <c r="F68" s="16"/>
    </row>
    <row r="69" ht="15" customHeight="1" spans="1:6">
      <c r="A69" s="5" t="s">
        <v>88</v>
      </c>
      <c r="B69" s="6">
        <f>SUM(B70:B73)</f>
        <v>120</v>
      </c>
      <c r="C69" s="6">
        <f>SUM(C70:C73)</f>
        <v>7718509.13</v>
      </c>
      <c r="D69" s="6">
        <f t="shared" ref="D69" si="9">SUM(D70:D73)</f>
        <v>7718629.13</v>
      </c>
      <c r="E69" s="16"/>
      <c r="F69" s="16"/>
    </row>
    <row r="70" ht="15" customHeight="1" spans="1:6">
      <c r="A70" s="5" t="s">
        <v>20</v>
      </c>
      <c r="B70" s="6"/>
      <c r="C70" s="6">
        <f>4363418+1303954.35+2051136.78</f>
        <v>7718509.13</v>
      </c>
      <c r="D70" s="6">
        <f>B70+C70</f>
        <v>7718509.13</v>
      </c>
      <c r="E70" s="17"/>
      <c r="F70" s="17"/>
    </row>
    <row r="71" ht="15" customHeight="1" spans="1:6">
      <c r="A71" s="5" t="s">
        <v>26</v>
      </c>
      <c r="B71" s="6">
        <v>120</v>
      </c>
      <c r="C71" s="6"/>
      <c r="D71" s="6">
        <f t="shared" ref="D71:D73" si="10">B71+C71</f>
        <v>120</v>
      </c>
      <c r="E71" s="16"/>
      <c r="F71" s="16"/>
    </row>
    <row r="72" ht="15" customHeight="1" spans="1:6">
      <c r="A72" s="5" t="s">
        <v>27</v>
      </c>
      <c r="B72" s="6"/>
      <c r="C72" s="18"/>
      <c r="D72" s="6">
        <f t="shared" si="10"/>
        <v>0</v>
      </c>
      <c r="E72" s="16"/>
      <c r="F72" s="16"/>
    </row>
    <row r="73" ht="15" customHeight="1" spans="1:6">
      <c r="A73" s="5" t="s">
        <v>28</v>
      </c>
      <c r="B73" s="6"/>
      <c r="C73" s="6"/>
      <c r="D73" s="6">
        <f t="shared" si="10"/>
        <v>0</v>
      </c>
      <c r="E73" s="16"/>
      <c r="F73" s="16"/>
    </row>
    <row r="74" ht="15" customHeight="1" spans="1:6">
      <c r="A74" s="5" t="s">
        <v>30</v>
      </c>
      <c r="B74" s="6"/>
      <c r="C74" s="6"/>
      <c r="D74" s="6"/>
      <c r="E74" s="16"/>
      <c r="F74" s="16"/>
    </row>
    <row r="75" ht="15" customHeight="1" spans="1:6">
      <c r="A75" s="5" t="s">
        <v>89</v>
      </c>
      <c r="B75" s="6">
        <f t="shared" ref="B75:D75" si="11">B65-B69</f>
        <v>10726.34</v>
      </c>
      <c r="C75" s="6">
        <f t="shared" si="11"/>
        <v>-497752.33</v>
      </c>
      <c r="D75" s="6">
        <f t="shared" si="11"/>
        <v>-487025.99</v>
      </c>
      <c r="E75" s="16"/>
      <c r="F75" s="16"/>
    </row>
  </sheetData>
  <mergeCells count="6">
    <mergeCell ref="A2:F2"/>
    <mergeCell ref="A13:D13"/>
    <mergeCell ref="A27:F27"/>
    <mergeCell ref="A38:D38"/>
    <mergeCell ref="A52:F52"/>
    <mergeCell ref="A63:D63"/>
  </mergeCells>
  <pageMargins left="0.708661417322835" right="0.708661417322835" top="0.748031496062992" bottom="0.748031496062992" header="0.31496062992126" footer="0.31496062992126"/>
  <pageSetup paperSize="9" scale="65" firstPageNumber="39" orientation="portrait" useFirstPageNumber="1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SysCeo.com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附表9</vt:lpstr>
      <vt:lpstr>附表10</vt:lpstr>
      <vt:lpstr>附表11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李忠文</cp:lastModifiedBy>
  <dcterms:created xsi:type="dcterms:W3CDTF">2020-10-19T06:25:00Z</dcterms:created>
  <cp:lastPrinted>2023-05-16T09:17:00Z</cp:lastPrinted>
  <dcterms:modified xsi:type="dcterms:W3CDTF">2024-12-19T00:50:47Z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C66D3693B215476CBFD4F7C5D3D2DD5C_12</vt:lpwstr>
  </property>
</Properties>
</file>